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 Weeks Tessellate\Downloads\"/>
    </mc:Choice>
  </mc:AlternateContent>
  <bookViews>
    <workbookView xWindow="0" yWindow="0" windowWidth="20490" windowHeight="7755"/>
  </bookViews>
  <sheets>
    <sheet name="Purchase Costs Estimator" sheetId="1" r:id="rId1"/>
    <sheet name="Calcs" sheetId="2" state="hidden" r:id="rId2"/>
  </sheets>
  <externalReferences>
    <externalReference r:id="rId3"/>
  </externalReferences>
  <definedNames>
    <definedName name="ir">[1]Summary!$A$1</definedName>
    <definedName name="_xlnm.Print_Area" localSheetId="0">'Purchase Costs Estimator'!$A$1:$J$27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/>
  <c r="N57" i="2"/>
  <c r="J56" i="2" s="1"/>
  <c r="J55" i="2" s="1"/>
  <c r="J54" i="2" s="1"/>
  <c r="J53" i="2" s="1"/>
  <c r="J52" i="2" s="1"/>
  <c r="J51" i="2" s="1"/>
  <c r="J50" i="2" s="1"/>
  <c r="J49" i="2" s="1"/>
  <c r="J48" i="2" s="1"/>
  <c r="J47" i="2" s="1"/>
  <c r="J46" i="2" s="1"/>
  <c r="J45" i="2" s="1"/>
  <c r="J44" i="2" s="1"/>
  <c r="J43" i="2" s="1"/>
  <c r="J42" i="2" s="1"/>
  <c r="J41" i="2" s="1"/>
  <c r="J40" i="2" s="1"/>
  <c r="J39" i="2" s="1"/>
  <c r="J38" i="2" s="1"/>
  <c r="J37" i="2" s="1"/>
  <c r="J36" i="2" s="1"/>
  <c r="J35" i="2" s="1"/>
  <c r="J34" i="2" s="1"/>
  <c r="J33" i="2" s="1"/>
  <c r="O57" i="2"/>
  <c r="K56" i="2" s="1"/>
  <c r="K55" i="2" s="1"/>
  <c r="K54" i="2" s="1"/>
  <c r="K53" i="2" s="1"/>
  <c r="K52" i="2" s="1"/>
  <c r="K51" i="2" s="1"/>
  <c r="K50" i="2" s="1"/>
  <c r="K49" i="2" s="1"/>
  <c r="K48" i="2" s="1"/>
  <c r="K47" i="2" s="1"/>
  <c r="K46" i="2" s="1"/>
  <c r="K45" i="2" s="1"/>
  <c r="K44" i="2" s="1"/>
  <c r="K43" i="2" s="1"/>
  <c r="K42" i="2" s="1"/>
  <c r="K41" i="2" s="1"/>
  <c r="K40" i="2" s="1"/>
  <c r="K39" i="2" s="1"/>
  <c r="K38" i="2" s="1"/>
  <c r="K37" i="2" s="1"/>
  <c r="K36" i="2" s="1"/>
  <c r="K35" i="2" s="1"/>
  <c r="K34" i="2" s="1"/>
  <c r="K33" i="2" s="1"/>
  <c r="N32" i="2"/>
  <c r="O32" i="2"/>
  <c r="K31" i="2" s="1"/>
  <c r="K30" i="2" s="1"/>
  <c r="K29" i="2" s="1"/>
  <c r="K28" i="2" s="1"/>
  <c r="K27" i="2" s="1"/>
  <c r="K26" i="2" s="1"/>
  <c r="K25" i="2" s="1"/>
  <c r="K24" i="2" s="1"/>
  <c r="K23" i="2" s="1"/>
  <c r="K22" i="2" s="1"/>
  <c r="K21" i="2" s="1"/>
  <c r="K20" i="2" s="1"/>
  <c r="K19" i="2" s="1"/>
  <c r="K18" i="2" s="1"/>
  <c r="M32" i="2"/>
  <c r="I31" i="2" s="1"/>
  <c r="I30" i="2" s="1"/>
  <c r="I29" i="2" s="1"/>
  <c r="I28" i="2" s="1"/>
  <c r="I27" i="2" s="1"/>
  <c r="I26" i="2" s="1"/>
  <c r="I25" i="2" s="1"/>
  <c r="I24" i="2" s="1"/>
  <c r="I23" i="2" s="1"/>
  <c r="I22" i="2" s="1"/>
  <c r="I21" i="2" s="1"/>
  <c r="I20" i="2" s="1"/>
  <c r="I19" i="2" s="1"/>
  <c r="I18" i="2" s="1"/>
  <c r="M57" i="2"/>
  <c r="I56" i="2" s="1"/>
  <c r="I55" i="2" s="1"/>
  <c r="I54" i="2" s="1"/>
  <c r="I53" i="2" s="1"/>
  <c r="I52" i="2" s="1"/>
  <c r="I51" i="2" s="1"/>
  <c r="I50" i="2" s="1"/>
  <c r="I49" i="2" s="1"/>
  <c r="I48" i="2" s="1"/>
  <c r="I47" i="2" s="1"/>
  <c r="I46" i="2" s="1"/>
  <c r="I45" i="2" s="1"/>
  <c r="I44" i="2" s="1"/>
  <c r="I43" i="2" s="1"/>
  <c r="I42" i="2" s="1"/>
  <c r="I41" i="2" s="1"/>
  <c r="I40" i="2" s="1"/>
  <c r="I39" i="2" s="1"/>
  <c r="I38" i="2" s="1"/>
  <c r="I37" i="2" s="1"/>
  <c r="I36" i="2" s="1"/>
  <c r="I35" i="2" s="1"/>
  <c r="I34" i="2" s="1"/>
  <c r="I33" i="2" s="1"/>
  <c r="J31" i="2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O17" i="2"/>
  <c r="K16" i="2" s="1"/>
  <c r="K15" i="2" s="1"/>
  <c r="K14" i="2" s="1"/>
  <c r="K13" i="2" s="1"/>
  <c r="N17" i="2"/>
  <c r="J16" i="2" s="1"/>
  <c r="J15" i="2" s="1"/>
  <c r="J14" i="2" s="1"/>
  <c r="J13" i="2" s="1"/>
  <c r="M17" i="2"/>
  <c r="I16" i="2" s="1"/>
  <c r="I15" i="2" s="1"/>
  <c r="I14" i="2" s="1"/>
  <c r="I13" i="2" s="1"/>
  <c r="O12" i="2"/>
  <c r="K11" i="2" s="1"/>
  <c r="K10" i="2" s="1"/>
  <c r="K9" i="2" s="1"/>
  <c r="K8" i="2" s="1"/>
  <c r="N12" i="2"/>
  <c r="J11" i="2" s="1"/>
  <c r="J10" i="2" s="1"/>
  <c r="J9" i="2" s="1"/>
  <c r="J8" i="2" s="1"/>
  <c r="M12" i="2"/>
  <c r="I11" i="2" s="1"/>
  <c r="I10" i="2" s="1"/>
  <c r="I9" i="2" s="1"/>
  <c r="I8" i="2" s="1"/>
  <c r="N7" i="2"/>
  <c r="J6" i="2" s="1"/>
  <c r="J5" i="2" s="1"/>
  <c r="J4" i="2" s="1"/>
  <c r="J3" i="2" s="1"/>
  <c r="O7" i="2"/>
  <c r="K6" i="2" s="1"/>
  <c r="K5" i="2" s="1"/>
  <c r="K4" i="2" s="1"/>
  <c r="K3" i="2" s="1"/>
  <c r="M7" i="2"/>
  <c r="I6" i="2" s="1"/>
  <c r="I5" i="2" s="1"/>
  <c r="I4" i="2" s="1"/>
  <c r="I3" i="2" s="1"/>
  <c r="J1" i="2"/>
  <c r="K1" i="2" s="1"/>
  <c r="E47" i="2"/>
  <c r="F1" i="2"/>
  <c r="G1" i="2" s="1"/>
  <c r="G47" i="2" s="1"/>
  <c r="R5" i="2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H9" i="1"/>
  <c r="B47" i="2"/>
  <c r="B48" i="2"/>
  <c r="B49" i="2"/>
  <c r="B11" i="2"/>
  <c r="B10" i="2" s="1"/>
  <c r="B9" i="2" s="1"/>
  <c r="B8" i="2" s="1"/>
  <c r="B7" i="2" s="1"/>
  <c r="B6" i="2" s="1"/>
  <c r="B5" i="2" s="1"/>
  <c r="B4" i="2" s="1"/>
  <c r="B19" i="2"/>
  <c r="B20" i="2" s="1"/>
  <c r="B18" i="2"/>
  <c r="B15" i="2"/>
  <c r="B16" i="1"/>
  <c r="C50" i="2"/>
  <c r="C51" i="2" s="1"/>
  <c r="C52" i="2" s="1"/>
  <c r="C53" i="2" s="1"/>
  <c r="C54" i="2" s="1"/>
  <c r="C55" i="2" s="1"/>
  <c r="C56" i="2" s="1"/>
  <c r="C57" i="2" s="1"/>
  <c r="B57" i="2" s="1"/>
  <c r="C46" i="2"/>
  <c r="C45" i="2" s="1"/>
  <c r="C44" i="2" s="1"/>
  <c r="C43" i="2" s="1"/>
  <c r="C42" i="2" s="1"/>
  <c r="C41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B55" i="2" l="1"/>
  <c r="B39" i="2"/>
  <c r="B54" i="2"/>
  <c r="B35" i="2"/>
  <c r="B51" i="2"/>
  <c r="B31" i="2"/>
  <c r="B50" i="2"/>
  <c r="B43" i="2"/>
  <c r="F47" i="2"/>
  <c r="C28" i="2"/>
  <c r="B29" i="2"/>
  <c r="B30" i="2"/>
  <c r="B46" i="2"/>
  <c r="B42" i="2"/>
  <c r="B38" i="2"/>
  <c r="B34" i="2"/>
  <c r="B53" i="2"/>
  <c r="B45" i="2"/>
  <c r="B37" i="2"/>
  <c r="B33" i="2"/>
  <c r="B41" i="2"/>
  <c r="B56" i="2"/>
  <c r="B52" i="2"/>
  <c r="B44" i="2"/>
  <c r="B40" i="2"/>
  <c r="B36" i="2"/>
  <c r="B32" i="2"/>
  <c r="B3" i="2"/>
  <c r="B21" i="2"/>
  <c r="B14" i="2"/>
  <c r="B9" i="1"/>
  <c r="C27" i="2" l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B28" i="2"/>
  <c r="B2" i="2"/>
  <c r="B22" i="2"/>
  <c r="A48" i="2"/>
  <c r="A46" i="2"/>
  <c r="E46" i="2" l="1"/>
  <c r="G46" i="2"/>
  <c r="F46" i="2"/>
  <c r="G48" i="2"/>
  <c r="F48" i="2"/>
  <c r="E48" i="2"/>
  <c r="A45" i="2"/>
  <c r="A49" i="2"/>
  <c r="C14" i="2"/>
  <c r="C13" i="2" s="1"/>
  <c r="B23" i="2"/>
  <c r="H7" i="1"/>
  <c r="B8" i="1"/>
  <c r="G49" i="2" l="1"/>
  <c r="F49" i="2"/>
  <c r="E49" i="2"/>
  <c r="G45" i="2"/>
  <c r="F45" i="2"/>
  <c r="E45" i="2"/>
  <c r="A50" i="2"/>
  <c r="A44" i="2"/>
  <c r="B24" i="2"/>
  <c r="G44" i="2" l="1"/>
  <c r="F44" i="2"/>
  <c r="E44" i="2"/>
  <c r="E50" i="2"/>
  <c r="F50" i="2"/>
  <c r="G50" i="2"/>
  <c r="A43" i="2"/>
  <c r="A51" i="2"/>
  <c r="B25" i="2"/>
  <c r="F51" i="2" l="1"/>
  <c r="E51" i="2"/>
  <c r="G51" i="2"/>
  <c r="F43" i="2"/>
  <c r="G43" i="2"/>
  <c r="E43" i="2"/>
  <c r="A52" i="2"/>
  <c r="A42" i="2"/>
  <c r="B26" i="2"/>
  <c r="E42" i="2" l="1"/>
  <c r="G42" i="2"/>
  <c r="F42" i="2"/>
  <c r="G52" i="2"/>
  <c r="F52" i="2"/>
  <c r="E52" i="2"/>
  <c r="A53" i="2"/>
  <c r="A41" i="2"/>
  <c r="B27" i="2"/>
  <c r="G41" i="2" l="1"/>
  <c r="E41" i="2"/>
  <c r="F41" i="2"/>
  <c r="E53" i="2"/>
  <c r="G53" i="2"/>
  <c r="F53" i="2"/>
  <c r="A40" i="2"/>
  <c r="A54" i="2"/>
  <c r="E54" i="2" l="1"/>
  <c r="F54" i="2"/>
  <c r="G54" i="2"/>
  <c r="G40" i="2"/>
  <c r="F40" i="2"/>
  <c r="E40" i="2"/>
  <c r="A55" i="2"/>
  <c r="A39" i="2"/>
  <c r="F39" i="2" l="1"/>
  <c r="G39" i="2"/>
  <c r="E39" i="2"/>
  <c r="F55" i="2"/>
  <c r="G55" i="2"/>
  <c r="E55" i="2"/>
  <c r="A38" i="2"/>
  <c r="A56" i="2"/>
  <c r="G56" i="2" l="1"/>
  <c r="F56" i="2"/>
  <c r="E56" i="2"/>
  <c r="E38" i="2"/>
  <c r="G38" i="2"/>
  <c r="F38" i="2"/>
  <c r="A57" i="2"/>
  <c r="A37" i="2"/>
  <c r="E37" i="2" l="1"/>
  <c r="G37" i="2"/>
  <c r="F37" i="2"/>
  <c r="G57" i="2"/>
  <c r="F57" i="2"/>
  <c r="E57" i="2"/>
  <c r="A36" i="2"/>
  <c r="G36" i="2" l="1"/>
  <c r="F36" i="2"/>
  <c r="E36" i="2"/>
  <c r="A35" i="2"/>
  <c r="F35" i="2" l="1"/>
  <c r="E35" i="2"/>
  <c r="G35" i="2"/>
  <c r="A34" i="2"/>
  <c r="E34" i="2" l="1"/>
  <c r="F34" i="2"/>
  <c r="G34" i="2"/>
  <c r="A33" i="2"/>
  <c r="E33" i="2" l="1"/>
  <c r="G33" i="2"/>
  <c r="F33" i="2"/>
  <c r="A32" i="2"/>
  <c r="G32" i="2" l="1"/>
  <c r="F32" i="2"/>
  <c r="E32" i="2"/>
  <c r="A31" i="2"/>
  <c r="F31" i="2" l="1"/>
  <c r="E31" i="2"/>
  <c r="G31" i="2"/>
  <c r="A30" i="2"/>
  <c r="E30" i="2" l="1"/>
  <c r="F30" i="2"/>
  <c r="G30" i="2"/>
  <c r="A29" i="2"/>
  <c r="G29" i="2" l="1"/>
  <c r="E29" i="2"/>
  <c r="F29" i="2"/>
  <c r="A28" i="2"/>
  <c r="G28" i="2" l="1"/>
  <c r="F28" i="2"/>
  <c r="E28" i="2"/>
  <c r="A27" i="2"/>
  <c r="F27" i="2" l="1"/>
  <c r="E27" i="2"/>
  <c r="G27" i="2"/>
  <c r="A26" i="2"/>
  <c r="E26" i="2" l="1"/>
  <c r="F26" i="2"/>
  <c r="G26" i="2"/>
  <c r="A25" i="2"/>
  <c r="E25" i="2" l="1"/>
  <c r="G25" i="2"/>
  <c r="F25" i="2"/>
  <c r="A24" i="2"/>
  <c r="G24" i="2" l="1"/>
  <c r="F24" i="2"/>
  <c r="E24" i="2"/>
  <c r="A23" i="2"/>
  <c r="F23" i="2" l="1"/>
  <c r="E23" i="2"/>
  <c r="G23" i="2"/>
  <c r="A22" i="2"/>
  <c r="E22" i="2" l="1"/>
  <c r="F22" i="2"/>
  <c r="G22" i="2"/>
  <c r="A21" i="2"/>
  <c r="G21" i="2" l="1"/>
  <c r="E21" i="2"/>
  <c r="F21" i="2"/>
  <c r="A20" i="2"/>
  <c r="G20" i="2" l="1"/>
  <c r="F20" i="2"/>
  <c r="E20" i="2"/>
  <c r="A19" i="2"/>
  <c r="F19" i="2" l="1"/>
  <c r="E19" i="2"/>
  <c r="G19" i="2"/>
  <c r="A18" i="2"/>
  <c r="E18" i="2" l="1"/>
  <c r="F18" i="2"/>
  <c r="G18" i="2"/>
  <c r="A17" i="2"/>
  <c r="G17" i="2" l="1"/>
  <c r="E17" i="2"/>
  <c r="F17" i="2"/>
  <c r="A16" i="2"/>
  <c r="G16" i="2" l="1"/>
  <c r="F16" i="2"/>
  <c r="E16" i="2"/>
  <c r="A15" i="2"/>
  <c r="F15" i="2" l="1"/>
  <c r="E15" i="2"/>
  <c r="G15" i="2"/>
  <c r="A14" i="2"/>
  <c r="E14" i="2" l="1"/>
  <c r="F14" i="2"/>
  <c r="G14" i="2"/>
  <c r="A13" i="2"/>
  <c r="G13" i="2" l="1"/>
  <c r="E13" i="2"/>
  <c r="F13" i="2"/>
  <c r="A12" i="2"/>
  <c r="G12" i="2" l="1"/>
  <c r="F12" i="2"/>
  <c r="E12" i="2"/>
  <c r="A11" i="2"/>
  <c r="F11" i="2" l="1"/>
  <c r="E11" i="2"/>
  <c r="G11" i="2"/>
  <c r="A10" i="2"/>
  <c r="E10" i="2" l="1"/>
  <c r="F10" i="2"/>
  <c r="G10" i="2"/>
  <c r="A9" i="2"/>
  <c r="G9" i="2" l="1"/>
  <c r="E9" i="2"/>
  <c r="F9" i="2"/>
  <c r="A8" i="2"/>
  <c r="G8" i="2" l="1"/>
  <c r="F8" i="2"/>
  <c r="E8" i="2"/>
  <c r="A7" i="2"/>
  <c r="F7" i="2" l="1"/>
  <c r="E7" i="2"/>
  <c r="G7" i="2"/>
  <c r="A6" i="2"/>
  <c r="E6" i="2" l="1"/>
  <c r="F6" i="2"/>
  <c r="G6" i="2"/>
  <c r="A5" i="2"/>
  <c r="G5" i="2" l="1"/>
  <c r="F5" i="2"/>
  <c r="E5" i="2"/>
  <c r="A4" i="2"/>
  <c r="G4" i="2" l="1"/>
  <c r="F4" i="2"/>
  <c r="E4" i="2"/>
  <c r="A3" i="2"/>
  <c r="F3" i="2" l="1"/>
  <c r="E3" i="2"/>
  <c r="G3" i="2"/>
  <c r="A2" i="2"/>
  <c r="E2" i="2" l="1"/>
  <c r="F2" i="2"/>
  <c r="G2" i="2"/>
  <c r="B27" i="1"/>
  <c r="H6" i="1" s="1"/>
  <c r="H8" i="1" s="1"/>
</calcChain>
</file>

<file path=xl/sharedStrings.xml><?xml version="1.0" encoding="utf-8"?>
<sst xmlns="http://schemas.openxmlformats.org/spreadsheetml/2006/main" count="61" uniqueCount="48">
  <si>
    <t>Purchase Costs</t>
  </si>
  <si>
    <t>Deposit</t>
  </si>
  <si>
    <t>If you’re preparing to buy a house, be aware of the extra costs you can expect to pay. The cost of buying a house is not just the purchase price. You will also need to consider legal fees, state taxes, mortgage fees, and potentially other expenses.</t>
  </si>
  <si>
    <t>Read the Full Post Here</t>
  </si>
  <si>
    <t>Purchase Costs Estimator</t>
  </si>
  <si>
    <t>Prior to Purchase</t>
  </si>
  <si>
    <t>Building &amp; Pest Inspection</t>
  </si>
  <si>
    <t>Legal Searches and Enquiries</t>
  </si>
  <si>
    <t>Bank Valuation</t>
  </si>
  <si>
    <t>After Successfully Buying the Property</t>
  </si>
  <si>
    <t>Legal Fees &amp; Government Charges</t>
  </si>
  <si>
    <t>Mortgage Fees</t>
  </si>
  <si>
    <t>Council &amp; Water Rates</t>
  </si>
  <si>
    <t>Transfer of Title</t>
  </si>
  <si>
    <t>Solicitor Fee</t>
  </si>
  <si>
    <t>LMI (Lender's Mortgage Insurance)</t>
  </si>
  <si>
    <t>Loan Application Fee</t>
  </si>
  <si>
    <t>Mortgage Registration Fee</t>
  </si>
  <si>
    <t>Purchase Price of Property</t>
  </si>
  <si>
    <t>INPUTS</t>
  </si>
  <si>
    <t>Loan: Principle &amp; Interest or Interest-Only?</t>
  </si>
  <si>
    <t>Loan: interest rate</t>
  </si>
  <si>
    <t>(rounded)</t>
  </si>
  <si>
    <t>NOTES</t>
  </si>
  <si>
    <t>Cash Required Up Front</t>
  </si>
  <si>
    <t>Property Price</t>
  </si>
  <si>
    <t>Stamp Duty:</t>
  </si>
  <si>
    <t>Investment or Residence?</t>
  </si>
  <si>
    <t>P&amp;I or Int</t>
  </si>
  <si>
    <t>P or Inv</t>
  </si>
  <si>
    <t>Stamp Duty P</t>
  </si>
  <si>
    <t>Stamp Duty I</t>
  </si>
  <si>
    <t>Monthly loan repayments:</t>
  </si>
  <si>
    <t>OUTPUTS</t>
  </si>
  <si>
    <t>Calc</t>
  </si>
  <si>
    <t>from:</t>
  </si>
  <si>
    <t>There are various discounts for first home buyers.
Estimates come</t>
  </si>
  <si>
    <t>LMI</t>
  </si>
  <si>
    <t>Estimates come</t>
  </si>
  <si>
    <t>Stamp Duty (VIC, AU only)</t>
  </si>
  <si>
    <r>
      <rPr>
        <b/>
        <sz val="11"/>
        <color rgb="FFFF0000"/>
        <rFont val="Calibri"/>
        <family val="2"/>
        <scheme val="minor"/>
      </rPr>
      <t>DISCLAIMER:</t>
    </r>
    <r>
      <rPr>
        <b/>
        <sz val="11"/>
        <color theme="1"/>
        <rFont val="Calibri"/>
        <family val="2"/>
        <scheme val="minor"/>
      </rPr>
      <t xml:space="preserve"> Do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rely on these numbers for any financial decisions.
&gt; I have not checked that the calculations have no errors
&gt; Figures like stamp duty and LMI can easily change
&gt; Other costs could also change
&gt; You are in charge of the inputs used
&gt; Some fees are country and state specific</t>
    </r>
  </si>
  <si>
    <t>300k - 850k</t>
  </si>
  <si>
    <r>
      <t xml:space="preserve">Deposit Size (%)     </t>
    </r>
    <r>
      <rPr>
        <sz val="11"/>
        <color theme="3"/>
        <rFont val="Calibri"/>
        <family val="2"/>
        <scheme val="minor"/>
      </rPr>
      <t xml:space="preserve"> [drop-down]</t>
    </r>
  </si>
  <si>
    <t>sourced from site</t>
  </si>
  <si>
    <t>estimated gaps</t>
  </si>
  <si>
    <t>INSTRUCTIONS:</t>
  </si>
  <si>
    <t>Adjust the yellow-coloured cell values according to your property criteria, then look at the 'Outputs' section.</t>
  </si>
  <si>
    <t>neversettle.com.au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</si>
</sst>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\(#,##0\);&quot;-&quot;"/>
    <numFmt numFmtId="165" formatCode="0.0%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rgb="FFFAFA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164" fontId="3" fillId="2" borderId="0" xfId="0" applyNumberFormat="1" applyFont="1" applyFill="1"/>
    <xf numFmtId="164" fontId="2" fillId="0" borderId="0" xfId="0" applyNumberFormat="1" applyFont="1"/>
    <xf numFmtId="0" fontId="0" fillId="0" borderId="4" xfId="0" applyBorder="1"/>
    <xf numFmtId="164" fontId="0" fillId="0" borderId="5" xfId="0" applyNumberFormat="1" applyBorder="1"/>
    <xf numFmtId="0" fontId="2" fillId="0" borderId="6" xfId="0" applyFont="1" applyBorder="1"/>
    <xf numFmtId="0" fontId="0" fillId="0" borderId="6" xfId="0" applyBorder="1"/>
    <xf numFmtId="0" fontId="0" fillId="3" borderId="0" xfId="0" applyFill="1"/>
    <xf numFmtId="164" fontId="0" fillId="3" borderId="0" xfId="0" applyNumberFormat="1" applyFill="1"/>
    <xf numFmtId="0" fontId="3" fillId="4" borderId="0" xfId="0" applyFont="1" applyFill="1"/>
    <xf numFmtId="164" fontId="3" fillId="4" borderId="0" xfId="0" applyNumberFormat="1" applyFont="1" applyFill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0" fillId="3" borderId="0" xfId="0" applyFill="1" applyProtection="1"/>
    <xf numFmtId="0" fontId="0" fillId="0" borderId="0" xfId="0" applyProtection="1">
      <protection locked="0"/>
    </xf>
    <xf numFmtId="164" fontId="0" fillId="5" borderId="9" xfId="0" applyNumberFormat="1" applyFill="1" applyBorder="1" applyProtection="1">
      <protection locked="0"/>
    </xf>
    <xf numFmtId="0" fontId="1" fillId="2" borderId="8" xfId="0" applyFont="1" applyFill="1" applyBorder="1"/>
    <xf numFmtId="164" fontId="3" fillId="2" borderId="7" xfId="0" applyNumberFormat="1" applyFont="1" applyFill="1" applyBorder="1"/>
    <xf numFmtId="164" fontId="2" fillId="0" borderId="7" xfId="0" applyNumberFormat="1" applyFont="1" applyBorder="1"/>
    <xf numFmtId="0" fontId="1" fillId="2" borderId="6" xfId="0" applyFont="1" applyFill="1" applyBorder="1"/>
    <xf numFmtId="164" fontId="3" fillId="2" borderId="5" xfId="0" applyNumberFormat="1" applyFont="1" applyFill="1" applyBorder="1"/>
    <xf numFmtId="0" fontId="0" fillId="0" borderId="6" xfId="0" applyBorder="1" applyAlignment="1">
      <alignment horizontal="left" indent="2"/>
    </xf>
    <xf numFmtId="0" fontId="8" fillId="0" borderId="4" xfId="0" applyFont="1" applyBorder="1" applyAlignment="1">
      <alignment horizontal="right"/>
    </xf>
    <xf numFmtId="164" fontId="2" fillId="0" borderId="10" xfId="0" applyNumberFormat="1" applyFont="1" applyBorder="1"/>
    <xf numFmtId="0" fontId="0" fillId="5" borderId="0" xfId="0" applyFill="1"/>
    <xf numFmtId="164" fontId="1" fillId="2" borderId="1" xfId="0" applyNumberFormat="1" applyFont="1" applyFill="1" applyBorder="1"/>
    <xf numFmtId="9" fontId="0" fillId="5" borderId="5" xfId="2" applyFont="1" applyFill="1" applyBorder="1" applyProtection="1">
      <protection locked="0"/>
    </xf>
    <xf numFmtId="164" fontId="0" fillId="0" borderId="5" xfId="0" applyNumberFormat="1" applyFill="1" applyBorder="1" applyAlignment="1" applyProtection="1">
      <alignment horizontal="left"/>
    </xf>
    <xf numFmtId="165" fontId="0" fillId="5" borderId="2" xfId="2" applyNumberFormat="1" applyFont="1" applyFill="1" applyBorder="1" applyProtection="1">
      <protection locked="0"/>
    </xf>
    <xf numFmtId="0" fontId="0" fillId="3" borderId="6" xfId="0" applyFill="1" applyBorder="1"/>
    <xf numFmtId="0" fontId="0" fillId="3" borderId="0" xfId="0" applyFill="1" applyBorder="1"/>
    <xf numFmtId="167" fontId="0" fillId="3" borderId="6" xfId="3" applyNumberFormat="1" applyFont="1" applyFill="1" applyBorder="1"/>
    <xf numFmtId="167" fontId="0" fillId="3" borderId="0" xfId="3" applyNumberFormat="1" applyFont="1" applyFill="1" applyBorder="1"/>
    <xf numFmtId="0" fontId="0" fillId="0" borderId="7" xfId="0" applyBorder="1"/>
    <xf numFmtId="0" fontId="0" fillId="0" borderId="2" xfId="0" applyBorder="1"/>
    <xf numFmtId="167" fontId="0" fillId="3" borderId="5" xfId="3" applyNumberFormat="1" applyFont="1" applyFill="1" applyBorder="1"/>
    <xf numFmtId="0" fontId="0" fillId="0" borderId="5" xfId="0" applyBorder="1"/>
    <xf numFmtId="0" fontId="0" fillId="6" borderId="8" xfId="0" applyFill="1" applyBorder="1"/>
    <xf numFmtId="0" fontId="0" fillId="6" borderId="7" xfId="0" applyFill="1" applyBorder="1"/>
    <xf numFmtId="0" fontId="0" fillId="6" borderId="11" xfId="0" applyFill="1" applyBorder="1"/>
    <xf numFmtId="0" fontId="0" fillId="0" borderId="0" xfId="0" applyBorder="1"/>
    <xf numFmtId="167" fontId="0" fillId="0" borderId="0" xfId="0" applyNumberFormat="1"/>
    <xf numFmtId="0" fontId="0" fillId="6" borderId="4" xfId="0" applyFill="1" applyBorder="1"/>
    <xf numFmtId="0" fontId="0" fillId="0" borderId="0" xfId="0" applyAlignment="1">
      <alignment horizontal="right"/>
    </xf>
    <xf numFmtId="0" fontId="8" fillId="0" borderId="6" xfId="0" applyFont="1" applyBorder="1" applyAlignment="1">
      <alignment horizontal="right"/>
    </xf>
    <xf numFmtId="0" fontId="6" fillId="3" borderId="0" xfId="1" applyFill="1" applyBorder="1" applyAlignment="1">
      <alignment horizontal="right"/>
    </xf>
    <xf numFmtId="164" fontId="1" fillId="2" borderId="0" xfId="0" applyNumberFormat="1" applyFont="1" applyFill="1"/>
    <xf numFmtId="164" fontId="1" fillId="2" borderId="8" xfId="0" applyNumberFormat="1" applyFont="1" applyFill="1" applyBorder="1"/>
    <xf numFmtId="167" fontId="10" fillId="3" borderId="0" xfId="3" applyNumberFormat="1" applyFont="1" applyFill="1" applyBorder="1"/>
    <xf numFmtId="167" fontId="10" fillId="3" borderId="6" xfId="3" applyNumberFormat="1" applyFont="1" applyFill="1" applyBorder="1"/>
    <xf numFmtId="167" fontId="10" fillId="3" borderId="5" xfId="3" applyNumberFormat="1" applyFont="1" applyFill="1" applyBorder="1"/>
    <xf numFmtId="0" fontId="0" fillId="3" borderId="0" xfId="0" applyFill="1" applyBorder="1" applyAlignment="1">
      <alignment vertical="top" wrapText="1"/>
    </xf>
    <xf numFmtId="0" fontId="6" fillId="3" borderId="0" xfId="1" applyFill="1" applyBorder="1" applyAlignment="1">
      <alignment vertical="top" wrapText="1"/>
    </xf>
    <xf numFmtId="0" fontId="0" fillId="3" borderId="4" xfId="0" applyFill="1" applyBorder="1"/>
    <xf numFmtId="0" fontId="2" fillId="3" borderId="6" xfId="0" applyFont="1" applyFill="1" applyBorder="1"/>
    <xf numFmtId="0" fontId="6" fillId="3" borderId="0" xfId="1" applyFill="1"/>
    <xf numFmtId="165" fontId="0" fillId="0" borderId="0" xfId="0" applyNumberFormat="1"/>
    <xf numFmtId="9" fontId="0" fillId="0" borderId="12" xfId="0" applyNumberFormat="1" applyBorder="1"/>
    <xf numFmtId="9" fontId="0" fillId="0" borderId="13" xfId="0" applyNumberFormat="1" applyBorder="1"/>
    <xf numFmtId="9" fontId="0" fillId="0" borderId="14" xfId="0" applyNumberFormat="1" applyBorder="1"/>
    <xf numFmtId="9" fontId="10" fillId="6" borderId="8" xfId="0" applyNumberFormat="1" applyFont="1" applyFill="1" applyBorder="1"/>
    <xf numFmtId="165" fontId="10" fillId="6" borderId="11" xfId="0" applyNumberFormat="1" applyFont="1" applyFill="1" applyBorder="1"/>
    <xf numFmtId="165" fontId="10" fillId="6" borderId="7" xfId="0" applyNumberFormat="1" applyFont="1" applyFill="1" applyBorder="1"/>
    <xf numFmtId="167" fontId="0" fillId="0" borderId="6" xfId="0" applyNumberFormat="1" applyBorder="1"/>
    <xf numFmtId="167" fontId="0" fillId="0" borderId="0" xfId="0" applyNumberFormat="1" applyBorder="1"/>
    <xf numFmtId="167" fontId="0" fillId="0" borderId="5" xfId="0" applyNumberFormat="1" applyBorder="1"/>
    <xf numFmtId="168" fontId="0" fillId="0" borderId="0" xfId="4" applyNumberFormat="1" applyFont="1"/>
    <xf numFmtId="0" fontId="2" fillId="0" borderId="0" xfId="0" applyFont="1"/>
    <xf numFmtId="0" fontId="12" fillId="0" borderId="0" xfId="0" applyFont="1" applyAlignment="1">
      <alignment horizontal="left" indent="2"/>
    </xf>
    <xf numFmtId="168" fontId="2" fillId="0" borderId="6" xfId="4" applyNumberFormat="1" applyFont="1" applyBorder="1"/>
    <xf numFmtId="168" fontId="2" fillId="0" borderId="0" xfId="4" applyNumberFormat="1" applyFont="1" applyBorder="1"/>
    <xf numFmtId="168" fontId="2" fillId="0" borderId="5" xfId="4" applyNumberFormat="1" applyFont="1" applyBorder="1"/>
    <xf numFmtId="168" fontId="12" fillId="0" borderId="6" xfId="4" applyNumberFormat="1" applyFont="1" applyBorder="1"/>
    <xf numFmtId="168" fontId="12" fillId="0" borderId="0" xfId="4" applyNumberFormat="1" applyFont="1" applyBorder="1"/>
    <xf numFmtId="168" fontId="12" fillId="0" borderId="5" xfId="4" applyNumberFormat="1" applyFont="1" applyBorder="1"/>
    <xf numFmtId="168" fontId="2" fillId="0" borderId="4" xfId="4" applyNumberFormat="1" applyFont="1" applyBorder="1"/>
    <xf numFmtId="168" fontId="2" fillId="0" borderId="3" xfId="4" applyNumberFormat="1" applyFont="1" applyBorder="1"/>
    <xf numFmtId="168" fontId="2" fillId="0" borderId="2" xfId="4" applyNumberFormat="1" applyFont="1" applyBorder="1"/>
    <xf numFmtId="0" fontId="2" fillId="7" borderId="8" xfId="0" applyFont="1" applyFill="1" applyBorder="1"/>
    <xf numFmtId="0" fontId="0" fillId="7" borderId="11" xfId="0" applyFill="1" applyBorder="1"/>
    <xf numFmtId="0" fontId="0" fillId="7" borderId="7" xfId="0" applyFill="1" applyBorder="1"/>
    <xf numFmtId="0" fontId="6" fillId="3" borderId="0" xfId="1" applyFill="1" applyAlignment="1" applyProtection="1">
      <alignment horizontal="right" vertical="top"/>
    </xf>
    <xf numFmtId="0" fontId="0" fillId="3" borderId="0" xfId="0" applyFill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</cellXfs>
  <cellStyles count="5">
    <cellStyle name="Comma" xfId="4" builtinId="3"/>
    <cellStyle name="Comma 2" xf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AFA96"/>
      <color rgb="FF009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Calcs!$R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Calcs!$R$2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neversettle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552831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57931" cy="485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28575</xdr:rowOff>
        </xdr:from>
        <xdr:to>
          <xdr:col>4</xdr:col>
          <xdr:colOff>590550</xdr:colOff>
          <xdr:row>6</xdr:row>
          <xdr:rowOff>180975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Principle &amp; Interest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590550</xdr:colOff>
          <xdr:row>7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Interest-Only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28575</xdr:rowOff>
        </xdr:from>
        <xdr:to>
          <xdr:col>5</xdr:col>
          <xdr:colOff>0</xdr:colOff>
          <xdr:row>9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0</xdr:colOff>
          <xdr:row>7</xdr:row>
          <xdr:rowOff>180975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</xdr:row>
          <xdr:rowOff>9525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Investment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Ash\Investing\The%20Ringwood%20Investment\Warrandyte%20and%20Oliver%20Un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Stamp Duty, etc."/>
    </sheetNames>
    <sheetDataSet>
      <sheetData sheetId="0">
        <row r="1">
          <cell r="A1">
            <v>5.5E-2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://stampduty.calculatorsaustralia.com.au/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s://neversettle.com.au/cost-of-buying-a-house/" TargetMode="External"/><Relationship Id="rId1" Type="http://schemas.openxmlformats.org/officeDocument/2006/relationships/hyperlink" Target="https://neversettle.com.au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://www.genworth.com.au/online-tools-forms-and-reports/lmi-tools/lmi-premium-estimator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pane ySplit="3" topLeftCell="A4" activePane="bottomLeft" state="frozen"/>
      <selection pane="bottomLeft" activeCell="E1" sqref="E1"/>
    </sheetView>
  </sheetViews>
  <sheetFormatPr defaultRowHeight="15" x14ac:dyDescent="0.25"/>
  <cols>
    <col min="1" max="1" width="40.5703125" customWidth="1"/>
    <col min="2" max="2" width="12" style="1" customWidth="1"/>
    <col min="3" max="3" width="2.85546875" customWidth="1"/>
    <col min="4" max="5" width="9.140625" customWidth="1"/>
    <col min="6" max="6" width="2.85546875" customWidth="1"/>
    <col min="7" max="7" width="27.5703125" customWidth="1"/>
    <col min="8" max="8" width="9.140625" customWidth="1"/>
    <col min="9" max="9" width="13.7109375" customWidth="1"/>
  </cols>
  <sheetData>
    <row r="1" spans="1:13" s="15" customFormat="1" ht="38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82" t="s">
        <v>47</v>
      </c>
    </row>
    <row r="2" spans="1:13" ht="18.75" x14ac:dyDescent="0.3">
      <c r="A2" s="12" t="s">
        <v>4</v>
      </c>
      <c r="B2" s="11"/>
      <c r="C2" s="10"/>
      <c r="D2" s="10"/>
      <c r="E2" s="10"/>
      <c r="F2" s="10"/>
      <c r="G2" s="10"/>
      <c r="H2" s="10"/>
      <c r="I2" s="10"/>
      <c r="J2" s="10"/>
    </row>
    <row r="3" spans="1:13" ht="3.75" customHeight="1" x14ac:dyDescent="0.25">
      <c r="A3" s="8"/>
      <c r="B3" s="9"/>
      <c r="C3" s="8"/>
      <c r="D3" s="8"/>
      <c r="E3" s="8"/>
      <c r="F3" s="8"/>
      <c r="G3" s="8"/>
      <c r="H3" s="8"/>
      <c r="I3" s="8"/>
      <c r="J3" s="8"/>
    </row>
    <row r="4" spans="1:13" ht="30" customHeight="1" x14ac:dyDescent="0.25">
      <c r="A4" s="83" t="s">
        <v>2</v>
      </c>
      <c r="B4" s="83"/>
      <c r="C4" s="83"/>
      <c r="D4" s="83"/>
      <c r="E4" s="83"/>
      <c r="F4" s="83"/>
      <c r="G4" s="83"/>
      <c r="H4" s="83"/>
      <c r="I4" s="8"/>
      <c r="J4" s="46" t="s">
        <v>3</v>
      </c>
    </row>
    <row r="5" spans="1:13" x14ac:dyDescent="0.25">
      <c r="A5" s="48" t="s">
        <v>19</v>
      </c>
      <c r="B5" s="18"/>
      <c r="C5" s="8"/>
      <c r="D5" s="47" t="s">
        <v>23</v>
      </c>
      <c r="E5" s="2"/>
      <c r="F5" s="8"/>
      <c r="G5" s="47" t="s">
        <v>33</v>
      </c>
      <c r="H5" s="2"/>
      <c r="I5" s="2"/>
      <c r="J5" s="2"/>
    </row>
    <row r="6" spans="1:13" x14ac:dyDescent="0.25">
      <c r="A6" s="7" t="s">
        <v>18</v>
      </c>
      <c r="B6" s="16">
        <v>420000</v>
      </c>
      <c r="C6" s="8"/>
      <c r="D6" s="8" t="s">
        <v>41</v>
      </c>
      <c r="E6" s="8"/>
      <c r="F6" s="8"/>
      <c r="G6" t="s">
        <v>0</v>
      </c>
      <c r="H6" s="3">
        <f>SUM(B16,B27)</f>
        <v>32000</v>
      </c>
    </row>
    <row r="7" spans="1:13" x14ac:dyDescent="0.25">
      <c r="A7" s="7" t="s">
        <v>42</v>
      </c>
      <c r="B7" s="27">
        <v>0.1</v>
      </c>
      <c r="C7" s="8"/>
      <c r="D7" s="25"/>
      <c r="E7" s="25"/>
      <c r="F7" s="8"/>
      <c r="G7" t="s">
        <v>1</v>
      </c>
      <c r="H7" s="1">
        <f>$B$6*$B$7</f>
        <v>42000</v>
      </c>
    </row>
    <row r="8" spans="1:13" ht="15.75" thickBot="1" x14ac:dyDescent="0.3">
      <c r="A8" s="7" t="s">
        <v>20</v>
      </c>
      <c r="B8" s="28" t="str">
        <f>CHOOSE(Calcs!$R$1,"P&amp;I","Int-only")</f>
        <v>Int-only</v>
      </c>
      <c r="C8" s="8"/>
      <c r="D8" s="25"/>
      <c r="E8" s="25"/>
      <c r="F8" s="8"/>
      <c r="G8" t="s">
        <v>24</v>
      </c>
      <c r="H8" s="26">
        <f>SUM(H6:H7)</f>
        <v>74000</v>
      </c>
    </row>
    <row r="9" spans="1:13" ht="15" customHeight="1" thickTop="1" x14ac:dyDescent="0.25">
      <c r="A9" s="7" t="s">
        <v>27</v>
      </c>
      <c r="B9" s="28" t="str">
        <f>CHOOSE(Calcs!$R$2,"Residence","Investment")</f>
        <v>Investment</v>
      </c>
      <c r="C9" s="8"/>
      <c r="D9" s="25"/>
      <c r="E9" s="25"/>
      <c r="F9" s="8"/>
      <c r="G9" s="44" t="s">
        <v>32</v>
      </c>
      <c r="H9" s="1">
        <f>CHOOSE(Calcs!$R$1,-PMT($B$10/12,30*12,$B$6*(1-$B$7)),$B$6*(1-$B$7)*$B$10/12)</f>
        <v>1575</v>
      </c>
      <c r="K9" s="13"/>
      <c r="L9" s="13"/>
      <c r="M9" s="13"/>
    </row>
    <row r="10" spans="1:13" x14ac:dyDescent="0.25">
      <c r="A10" s="4" t="s">
        <v>21</v>
      </c>
      <c r="B10" s="29">
        <v>0.05</v>
      </c>
      <c r="C10" s="8"/>
      <c r="D10" s="25"/>
      <c r="E10" s="25"/>
      <c r="F10" s="8"/>
      <c r="K10" s="13"/>
      <c r="L10" s="13"/>
      <c r="M10" s="13"/>
    </row>
    <row r="11" spans="1:13" x14ac:dyDescent="0.25">
      <c r="C11" s="8"/>
      <c r="D11" s="8"/>
      <c r="E11" s="8"/>
      <c r="F11" s="8"/>
      <c r="K11" s="13"/>
      <c r="L11" s="13"/>
      <c r="M11" s="13"/>
    </row>
    <row r="12" spans="1:13" x14ac:dyDescent="0.25">
      <c r="A12" s="17" t="s">
        <v>5</v>
      </c>
      <c r="B12" s="18"/>
      <c r="C12" s="8"/>
      <c r="D12" s="8"/>
      <c r="E12" s="8"/>
      <c r="F12" s="8"/>
      <c r="G12" s="79" t="s">
        <v>45</v>
      </c>
      <c r="H12" s="80"/>
      <c r="I12" s="80"/>
      <c r="J12" s="81"/>
      <c r="K12" s="13"/>
      <c r="L12" s="13"/>
      <c r="M12" s="13"/>
    </row>
    <row r="13" spans="1:13" x14ac:dyDescent="0.25">
      <c r="A13" s="7" t="s">
        <v>6</v>
      </c>
      <c r="B13" s="5">
        <v>400</v>
      </c>
      <c r="C13" s="8"/>
      <c r="D13" s="8"/>
      <c r="E13" s="8"/>
      <c r="F13" s="8"/>
      <c r="G13" s="95" t="s">
        <v>46</v>
      </c>
      <c r="H13" s="96"/>
      <c r="I13" s="96"/>
      <c r="J13" s="97"/>
      <c r="K13" s="13"/>
      <c r="L13" s="13"/>
      <c r="M13" s="13"/>
    </row>
    <row r="14" spans="1:13" x14ac:dyDescent="0.25">
      <c r="A14" s="7" t="s">
        <v>7</v>
      </c>
      <c r="B14" s="5">
        <v>250</v>
      </c>
      <c r="C14" s="8"/>
      <c r="D14" s="8"/>
      <c r="E14" s="8"/>
      <c r="F14" s="8"/>
      <c r="G14" s="98"/>
      <c r="H14" s="99"/>
      <c r="I14" s="99"/>
      <c r="J14" s="100"/>
      <c r="K14" s="13"/>
      <c r="L14" s="13"/>
      <c r="M14" s="13"/>
    </row>
    <row r="15" spans="1:13" x14ac:dyDescent="0.25">
      <c r="A15" s="7" t="s">
        <v>8</v>
      </c>
      <c r="B15" s="5">
        <v>350</v>
      </c>
      <c r="C15" s="8"/>
      <c r="D15" s="8"/>
      <c r="E15" s="8"/>
      <c r="F15" s="8"/>
      <c r="G15" s="13"/>
      <c r="H15" s="13"/>
      <c r="I15" s="13"/>
      <c r="J15" s="13"/>
    </row>
    <row r="16" spans="1:13" x14ac:dyDescent="0.25">
      <c r="A16" s="45" t="s">
        <v>22</v>
      </c>
      <c r="B16" s="19">
        <f>ROUND(SUM(B13:B15),-3)</f>
        <v>1000</v>
      </c>
      <c r="C16" s="8"/>
      <c r="D16" s="8"/>
      <c r="E16" s="8"/>
      <c r="F16" s="8"/>
      <c r="G16" s="13"/>
      <c r="H16" s="13"/>
      <c r="I16" s="13"/>
      <c r="J16" s="13"/>
    </row>
    <row r="17" spans="1:10" x14ac:dyDescent="0.25">
      <c r="A17" s="20" t="s">
        <v>9</v>
      </c>
      <c r="B17" s="21"/>
      <c r="C17" s="8"/>
      <c r="D17" s="8"/>
      <c r="E17" s="8"/>
      <c r="F17" s="8"/>
      <c r="G17" s="13"/>
      <c r="H17" s="13"/>
      <c r="I17" s="13"/>
      <c r="J17" s="13"/>
    </row>
    <row r="18" spans="1:10" x14ac:dyDescent="0.25">
      <c r="A18" s="6" t="s">
        <v>10</v>
      </c>
      <c r="B18" s="5"/>
      <c r="C18" s="8"/>
      <c r="D18" s="55" t="s">
        <v>26</v>
      </c>
      <c r="E18" s="31"/>
      <c r="F18" s="8"/>
      <c r="G18" s="13"/>
      <c r="H18" s="13"/>
      <c r="I18" s="13"/>
      <c r="J18" s="13"/>
    </row>
    <row r="19" spans="1:10" ht="15" customHeight="1" x14ac:dyDescent="0.25">
      <c r="A19" s="22" t="s">
        <v>13</v>
      </c>
      <c r="B19" s="5">
        <v>100</v>
      </c>
      <c r="C19" s="8"/>
      <c r="D19" s="84" t="s">
        <v>36</v>
      </c>
      <c r="E19" s="85"/>
      <c r="F19" s="8"/>
      <c r="G19" s="13"/>
      <c r="H19" s="13"/>
      <c r="I19" s="13"/>
      <c r="J19" s="13"/>
    </row>
    <row r="20" spans="1:10" x14ac:dyDescent="0.25">
      <c r="A20" s="22" t="s">
        <v>14</v>
      </c>
      <c r="B20" s="5">
        <v>1000</v>
      </c>
      <c r="C20" s="8"/>
      <c r="D20" s="84"/>
      <c r="E20" s="85"/>
      <c r="F20" s="8"/>
      <c r="G20" s="13"/>
      <c r="H20" s="13"/>
      <c r="I20" s="13"/>
      <c r="J20" s="13"/>
    </row>
    <row r="21" spans="1:10" x14ac:dyDescent="0.25">
      <c r="A21" s="22" t="s">
        <v>39</v>
      </c>
      <c r="B21" s="5">
        <f>INDEX(CHOOSE(Calcs!$R$2,Calcs!$B:$B,Calcs!$C:$C),MATCH(ROUND($B$6,-4),Calcs!$A:$A,FALSE))</f>
        <v>20270</v>
      </c>
      <c r="C21" s="54"/>
      <c r="D21" s="84"/>
      <c r="E21" s="85"/>
      <c r="F21" s="8"/>
      <c r="G21" s="86" t="s">
        <v>40</v>
      </c>
      <c r="H21" s="87"/>
      <c r="I21" s="87"/>
      <c r="J21" s="88"/>
    </row>
    <row r="22" spans="1:10" ht="15" customHeight="1" x14ac:dyDescent="0.25">
      <c r="A22" s="6" t="s">
        <v>11</v>
      </c>
      <c r="B22" s="5"/>
      <c r="C22" s="8"/>
      <c r="D22" s="84"/>
      <c r="E22" s="85"/>
      <c r="F22" s="8"/>
      <c r="G22" s="89"/>
      <c r="H22" s="90"/>
      <c r="I22" s="90"/>
      <c r="J22" s="91"/>
    </row>
    <row r="23" spans="1:10" x14ac:dyDescent="0.25">
      <c r="A23" s="22" t="s">
        <v>15</v>
      </c>
      <c r="B23" s="5">
        <f>IF($B$7&gt;=20%,0,ROUND(INDEX(CHOOSE(B7*100/5,Calcs!$I:$I,Calcs!$J:$J,Calcs!$K:$K),MATCH(ROUND($B$6,-4),Calcs!$A:$A,FALSE)),-2))</f>
        <v>8100</v>
      </c>
      <c r="C23" s="54"/>
      <c r="D23" s="52" t="s">
        <v>35</v>
      </c>
      <c r="E23" s="53" t="s">
        <v>34</v>
      </c>
      <c r="F23" s="8"/>
      <c r="G23" s="89"/>
      <c r="H23" s="90"/>
      <c r="I23" s="90"/>
      <c r="J23" s="91"/>
    </row>
    <row r="24" spans="1:10" x14ac:dyDescent="0.25">
      <c r="A24" s="22" t="s">
        <v>16</v>
      </c>
      <c r="B24" s="5">
        <v>600</v>
      </c>
      <c r="C24" s="8"/>
      <c r="D24" s="30"/>
      <c r="E24" s="8"/>
      <c r="F24" s="8"/>
      <c r="G24" s="89"/>
      <c r="H24" s="90"/>
      <c r="I24" s="90"/>
      <c r="J24" s="91"/>
    </row>
    <row r="25" spans="1:10" x14ac:dyDescent="0.25">
      <c r="A25" s="22" t="s">
        <v>17</v>
      </c>
      <c r="B25" s="5">
        <v>100</v>
      </c>
      <c r="C25" s="8"/>
      <c r="D25" s="55" t="s">
        <v>37</v>
      </c>
      <c r="E25" s="8"/>
      <c r="F25" s="8"/>
      <c r="G25" s="89"/>
      <c r="H25" s="90"/>
      <c r="I25" s="90"/>
      <c r="J25" s="91"/>
    </row>
    <row r="26" spans="1:10" x14ac:dyDescent="0.25">
      <c r="A26" s="7" t="s">
        <v>12</v>
      </c>
      <c r="B26" s="5">
        <v>500</v>
      </c>
      <c r="C26" s="8"/>
      <c r="D26" s="30" t="s">
        <v>38</v>
      </c>
      <c r="E26" s="8"/>
      <c r="F26" s="8"/>
      <c r="G26" s="89"/>
      <c r="H26" s="90"/>
      <c r="I26" s="90"/>
      <c r="J26" s="91"/>
    </row>
    <row r="27" spans="1:10" x14ac:dyDescent="0.25">
      <c r="A27" s="23" t="s">
        <v>22</v>
      </c>
      <c r="B27" s="24">
        <f>ROUND(SUM(B19:B26),-3)</f>
        <v>31000</v>
      </c>
      <c r="C27" s="8"/>
      <c r="D27" s="30" t="s">
        <v>35</v>
      </c>
      <c r="E27" s="56" t="s">
        <v>34</v>
      </c>
      <c r="F27" s="8"/>
      <c r="G27" s="92"/>
      <c r="H27" s="93"/>
      <c r="I27" s="93"/>
      <c r="J27" s="94"/>
    </row>
    <row r="28" spans="1:10" x14ac:dyDescent="0.25">
      <c r="G28" s="13"/>
      <c r="H28" s="13"/>
      <c r="I28" s="13"/>
      <c r="J28" s="13"/>
    </row>
  </sheetData>
  <mergeCells count="4">
    <mergeCell ref="A4:H4"/>
    <mergeCell ref="D19:E22"/>
    <mergeCell ref="G21:J27"/>
    <mergeCell ref="G13:J14"/>
  </mergeCells>
  <hyperlinks>
    <hyperlink ref="J1" r:id="rId1" tooltip="NeverSettle is a personal development blog written by Ash Weeks that helps you create the life you want to live."/>
    <hyperlink ref="J4" r:id="rId2"/>
    <hyperlink ref="E23" r:id="rId3"/>
    <hyperlink ref="E27" r:id="rId4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Option Button 1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28575</xdr:rowOff>
                  </from>
                  <to>
                    <xdr:col>4</xdr:col>
                    <xdr:colOff>590550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Option Button 2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590550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Option Button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28575</xdr:rowOff>
                  </from>
                  <to>
                    <xdr:col>5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Group Box 4">
              <controlPr defaultSize="0" autoFill="0" autoPict="0" altText="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Group Box 5">
              <controlPr defaultSize="0" autoFill="0" autoPict="0">
                <anchor moveWithCells="1">
                  <from>
                    <xdr:col>2</xdr:col>
                    <xdr:colOff>190500</xdr:colOff>
                    <xdr:row>8</xdr:row>
                    <xdr:rowOff>9525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Option Button 6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Calcs!$R$4:$R$23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8" sqref="R8"/>
    </sheetView>
  </sheetViews>
  <sheetFormatPr defaultRowHeight="15" x14ac:dyDescent="0.25"/>
  <cols>
    <col min="1" max="1" width="13.7109375" style="7" customWidth="1"/>
    <col min="2" max="2" width="12.7109375" style="41" bestFit="1" customWidth="1"/>
    <col min="3" max="3" width="12.140625" style="37" bestFit="1" customWidth="1"/>
    <col min="4" max="4" width="3.28515625" customWidth="1"/>
    <col min="5" max="5" width="9" style="7" bestFit="1" customWidth="1"/>
    <col min="6" max="6" width="9" style="41" bestFit="1" customWidth="1"/>
    <col min="7" max="7" width="9" style="37" bestFit="1" customWidth="1"/>
    <col min="8" max="8" width="3.28515625" customWidth="1"/>
    <col min="9" max="9" width="8.5703125" bestFit="1" customWidth="1"/>
    <col min="10" max="11" width="9.28515625" bestFit="1" customWidth="1"/>
    <col min="12" max="12" width="17.85546875" bestFit="1" customWidth="1"/>
    <col min="13" max="15" width="5.42578125" style="67" bestFit="1" customWidth="1"/>
    <col min="16" max="16" width="3.28515625" customWidth="1"/>
    <col min="19" max="19" width="3.28515625" customWidth="1"/>
  </cols>
  <sheetData>
    <row r="1" spans="1:20" x14ac:dyDescent="0.25">
      <c r="A1" s="38" t="s">
        <v>25</v>
      </c>
      <c r="B1" s="40" t="s">
        <v>30</v>
      </c>
      <c r="C1" s="39" t="s">
        <v>31</v>
      </c>
      <c r="E1" s="61">
        <v>0.05</v>
      </c>
      <c r="F1" s="62">
        <f>E1+5%</f>
        <v>0.1</v>
      </c>
      <c r="G1" s="63">
        <f>F1+5%</f>
        <v>0.15000000000000002</v>
      </c>
      <c r="I1" s="61">
        <v>0.05</v>
      </c>
      <c r="J1" s="62">
        <f>I1+5%</f>
        <v>0.1</v>
      </c>
      <c r="K1" s="63">
        <f>J1+5%</f>
        <v>0.15000000000000002</v>
      </c>
      <c r="Q1" s="38" t="s">
        <v>28</v>
      </c>
      <c r="R1" s="34">
        <v>2</v>
      </c>
      <c r="T1" t="s">
        <v>37</v>
      </c>
    </row>
    <row r="2" spans="1:20" x14ac:dyDescent="0.25">
      <c r="A2" s="50">
        <f t="shared" ref="A2:A12" si="0">A3-10000</f>
        <v>300000</v>
      </c>
      <c r="B2" s="49">
        <f t="shared" ref="B2:B6" si="1">B3-500</f>
        <v>11370</v>
      </c>
      <c r="C2" s="51">
        <v>13070</v>
      </c>
      <c r="D2" s="42"/>
      <c r="E2" s="64">
        <f>$A2*(1-E$1)</f>
        <v>285000</v>
      </c>
      <c r="F2" s="65">
        <f t="shared" ref="F2:G21" si="2">$A2*(1-F$1)</f>
        <v>270000</v>
      </c>
      <c r="G2" s="66">
        <f t="shared" si="2"/>
        <v>255000</v>
      </c>
      <c r="H2" s="42"/>
      <c r="I2" s="70">
        <v>8465</v>
      </c>
      <c r="J2" s="71">
        <v>4536</v>
      </c>
      <c r="K2" s="72">
        <v>2474</v>
      </c>
      <c r="L2" s="68" t="s">
        <v>43</v>
      </c>
      <c r="P2" s="42"/>
      <c r="Q2" s="43" t="s">
        <v>29</v>
      </c>
      <c r="R2" s="35">
        <v>2</v>
      </c>
      <c r="S2" s="42"/>
      <c r="T2">
        <v>270000</v>
      </c>
    </row>
    <row r="3" spans="1:20" x14ac:dyDescent="0.25">
      <c r="A3" s="50">
        <f t="shared" si="0"/>
        <v>310000</v>
      </c>
      <c r="B3" s="49">
        <f t="shared" si="1"/>
        <v>11870</v>
      </c>
      <c r="C3" s="51">
        <v>13670</v>
      </c>
      <c r="D3" s="42"/>
      <c r="E3" s="64">
        <f t="shared" ref="E3:G22" si="3">$A3*(1-E$1)</f>
        <v>294500</v>
      </c>
      <c r="F3" s="65">
        <f t="shared" si="2"/>
        <v>279000</v>
      </c>
      <c r="G3" s="66">
        <f t="shared" si="2"/>
        <v>263500</v>
      </c>
      <c r="H3" s="42"/>
      <c r="I3" s="73">
        <f t="shared" ref="I3:K6" si="4">I4-M$7</f>
        <v>9252.4000000000015</v>
      </c>
      <c r="J3" s="74">
        <f t="shared" si="4"/>
        <v>4970.7999999999993</v>
      </c>
      <c r="K3" s="75">
        <f t="shared" si="4"/>
        <v>2858.6000000000004</v>
      </c>
      <c r="P3" s="42"/>
      <c r="S3" s="42"/>
    </row>
    <row r="4" spans="1:20" x14ac:dyDescent="0.25">
      <c r="A4" s="50">
        <f t="shared" si="0"/>
        <v>320000</v>
      </c>
      <c r="B4" s="49">
        <f t="shared" si="1"/>
        <v>12370</v>
      </c>
      <c r="C4" s="51">
        <v>14270</v>
      </c>
      <c r="D4" s="42"/>
      <c r="E4" s="64">
        <f t="shared" si="3"/>
        <v>304000</v>
      </c>
      <c r="F4" s="65">
        <f t="shared" si="2"/>
        <v>288000</v>
      </c>
      <c r="G4" s="66">
        <f t="shared" si="2"/>
        <v>272000</v>
      </c>
      <c r="H4" s="42"/>
      <c r="I4" s="73">
        <f t="shared" si="4"/>
        <v>10039.800000000001</v>
      </c>
      <c r="J4" s="74">
        <f t="shared" si="4"/>
        <v>5405.5999999999995</v>
      </c>
      <c r="K4" s="75">
        <f t="shared" si="4"/>
        <v>3243.2000000000003</v>
      </c>
      <c r="L4" s="69" t="s">
        <v>44</v>
      </c>
      <c r="P4" s="42"/>
      <c r="R4" s="58">
        <v>0.05</v>
      </c>
      <c r="S4" s="42"/>
    </row>
    <row r="5" spans="1:20" x14ac:dyDescent="0.25">
      <c r="A5" s="50">
        <f t="shared" si="0"/>
        <v>330000</v>
      </c>
      <c r="B5" s="49">
        <f t="shared" si="1"/>
        <v>12870</v>
      </c>
      <c r="C5" s="51">
        <v>14870</v>
      </c>
      <c r="D5" s="42"/>
      <c r="E5" s="64">
        <f t="shared" si="3"/>
        <v>313500</v>
      </c>
      <c r="F5" s="65">
        <f t="shared" si="2"/>
        <v>297000</v>
      </c>
      <c r="G5" s="66">
        <f t="shared" si="2"/>
        <v>280500</v>
      </c>
      <c r="H5" s="42"/>
      <c r="I5" s="73">
        <f t="shared" si="4"/>
        <v>10827.2</v>
      </c>
      <c r="J5" s="74">
        <f t="shared" si="4"/>
        <v>5840.4</v>
      </c>
      <c r="K5" s="75">
        <f t="shared" si="4"/>
        <v>3627.8</v>
      </c>
      <c r="P5" s="42"/>
      <c r="R5" s="59">
        <f>R4+5%</f>
        <v>0.1</v>
      </c>
      <c r="S5" s="42"/>
    </row>
    <row r="6" spans="1:20" x14ac:dyDescent="0.25">
      <c r="A6" s="50">
        <f t="shared" si="0"/>
        <v>340000</v>
      </c>
      <c r="B6" s="49">
        <f t="shared" si="1"/>
        <v>13370</v>
      </c>
      <c r="C6" s="51">
        <v>15470</v>
      </c>
      <c r="D6" s="42"/>
      <c r="E6" s="64">
        <f t="shared" si="3"/>
        <v>323000</v>
      </c>
      <c r="F6" s="65">
        <f t="shared" si="2"/>
        <v>306000</v>
      </c>
      <c r="G6" s="66">
        <f t="shared" si="2"/>
        <v>289000</v>
      </c>
      <c r="H6" s="42"/>
      <c r="I6" s="73">
        <f t="shared" si="4"/>
        <v>11614.6</v>
      </c>
      <c r="J6" s="74">
        <f t="shared" si="4"/>
        <v>6275.2</v>
      </c>
      <c r="K6" s="75">
        <f t="shared" si="4"/>
        <v>4012.4</v>
      </c>
      <c r="P6" s="42"/>
      <c r="R6" s="59">
        <f t="shared" ref="R6:R23" si="5">R5+5%</f>
        <v>0.15000000000000002</v>
      </c>
      <c r="S6" s="42"/>
    </row>
    <row r="7" spans="1:20" x14ac:dyDescent="0.25">
      <c r="A7" s="50">
        <f t="shared" si="0"/>
        <v>350000</v>
      </c>
      <c r="B7" s="49">
        <f t="shared" ref="B7:B10" si="6">B8-500</f>
        <v>13870</v>
      </c>
      <c r="C7" s="51">
        <v>16070</v>
      </c>
      <c r="D7" s="42"/>
      <c r="E7" s="64">
        <f t="shared" si="3"/>
        <v>332500</v>
      </c>
      <c r="F7" s="65">
        <f t="shared" si="2"/>
        <v>315000</v>
      </c>
      <c r="G7" s="66">
        <f t="shared" si="2"/>
        <v>297500</v>
      </c>
      <c r="H7" s="42"/>
      <c r="I7" s="70">
        <v>12402</v>
      </c>
      <c r="J7" s="71">
        <v>6710</v>
      </c>
      <c r="K7" s="72">
        <v>4397</v>
      </c>
      <c r="L7" s="68" t="s">
        <v>43</v>
      </c>
      <c r="M7" s="67">
        <f>(I7-I2)/5</f>
        <v>787.4</v>
      </c>
      <c r="N7" s="67">
        <f>(J7-J2)/5</f>
        <v>434.8</v>
      </c>
      <c r="O7" s="67">
        <f>(K7-K2)/5</f>
        <v>384.6</v>
      </c>
      <c r="P7" s="42"/>
      <c r="R7" s="59">
        <f t="shared" si="5"/>
        <v>0.2</v>
      </c>
      <c r="S7" s="42"/>
    </row>
    <row r="8" spans="1:20" x14ac:dyDescent="0.25">
      <c r="A8" s="50">
        <f t="shared" si="0"/>
        <v>360000</v>
      </c>
      <c r="B8" s="49">
        <f t="shared" si="6"/>
        <v>14370</v>
      </c>
      <c r="C8" s="51">
        <v>16670</v>
      </c>
      <c r="D8" s="42"/>
      <c r="E8" s="64">
        <f t="shared" si="3"/>
        <v>342000</v>
      </c>
      <c r="F8" s="65">
        <f t="shared" si="2"/>
        <v>324000</v>
      </c>
      <c r="G8" s="66">
        <f t="shared" si="2"/>
        <v>306000</v>
      </c>
      <c r="H8" s="42"/>
      <c r="I8" s="73">
        <f t="shared" ref="I8:K11" si="7">I9-M$12</f>
        <v>12756.400000000001</v>
      </c>
      <c r="J8" s="74">
        <f t="shared" si="7"/>
        <v>6901.5999999999985</v>
      </c>
      <c r="K8" s="75">
        <f t="shared" si="7"/>
        <v>4374.4000000000015</v>
      </c>
      <c r="P8" s="42"/>
      <c r="R8" s="59">
        <f t="shared" si="5"/>
        <v>0.25</v>
      </c>
      <c r="S8" s="42"/>
    </row>
    <row r="9" spans="1:20" x14ac:dyDescent="0.25">
      <c r="A9" s="50">
        <f t="shared" si="0"/>
        <v>370000</v>
      </c>
      <c r="B9" s="49">
        <f t="shared" si="6"/>
        <v>14870</v>
      </c>
      <c r="C9" s="51">
        <v>17270</v>
      </c>
      <c r="D9" s="42"/>
      <c r="E9" s="64">
        <f t="shared" si="3"/>
        <v>351500</v>
      </c>
      <c r="F9" s="65">
        <f t="shared" si="2"/>
        <v>333000</v>
      </c>
      <c r="G9" s="66">
        <f t="shared" si="2"/>
        <v>314500</v>
      </c>
      <c r="H9" s="42"/>
      <c r="I9" s="73">
        <f t="shared" si="7"/>
        <v>13110.800000000001</v>
      </c>
      <c r="J9" s="74">
        <f t="shared" si="7"/>
        <v>7093.1999999999989</v>
      </c>
      <c r="K9" s="75">
        <f t="shared" si="7"/>
        <v>4351.8000000000011</v>
      </c>
      <c r="P9" s="42"/>
      <c r="R9" s="59">
        <f t="shared" si="5"/>
        <v>0.3</v>
      </c>
      <c r="S9" s="42"/>
    </row>
    <row r="10" spans="1:20" x14ac:dyDescent="0.25">
      <c r="A10" s="50">
        <f t="shared" si="0"/>
        <v>380000</v>
      </c>
      <c r="B10" s="49">
        <f t="shared" si="6"/>
        <v>15370</v>
      </c>
      <c r="C10" s="51">
        <v>17870</v>
      </c>
      <c r="D10" s="42"/>
      <c r="E10" s="64">
        <f t="shared" si="3"/>
        <v>361000</v>
      </c>
      <c r="F10" s="65">
        <f t="shared" si="2"/>
        <v>342000</v>
      </c>
      <c r="G10" s="66">
        <f t="shared" si="2"/>
        <v>323000</v>
      </c>
      <c r="H10" s="42"/>
      <c r="I10" s="73">
        <f t="shared" si="7"/>
        <v>13465.2</v>
      </c>
      <c r="J10" s="74">
        <f t="shared" si="7"/>
        <v>7284.7999999999993</v>
      </c>
      <c r="K10" s="75">
        <f t="shared" si="7"/>
        <v>4329.2000000000007</v>
      </c>
      <c r="L10" s="69" t="s">
        <v>44</v>
      </c>
      <c r="P10" s="42"/>
      <c r="R10" s="59">
        <f t="shared" si="5"/>
        <v>0.35</v>
      </c>
      <c r="S10" s="42"/>
    </row>
    <row r="11" spans="1:20" x14ac:dyDescent="0.25">
      <c r="A11" s="50">
        <f t="shared" si="0"/>
        <v>390000</v>
      </c>
      <c r="B11" s="49">
        <f>B12-500</f>
        <v>15870</v>
      </c>
      <c r="C11" s="51">
        <v>18470</v>
      </c>
      <c r="D11" s="42"/>
      <c r="E11" s="64">
        <f t="shared" si="3"/>
        <v>370500</v>
      </c>
      <c r="F11" s="65">
        <f t="shared" si="2"/>
        <v>351000</v>
      </c>
      <c r="G11" s="66">
        <f t="shared" si="2"/>
        <v>331500</v>
      </c>
      <c r="H11" s="42"/>
      <c r="I11" s="73">
        <f t="shared" si="7"/>
        <v>13819.6</v>
      </c>
      <c r="J11" s="74">
        <f t="shared" si="7"/>
        <v>7476.4</v>
      </c>
      <c r="K11" s="75">
        <f t="shared" si="7"/>
        <v>4306.6000000000004</v>
      </c>
      <c r="P11" s="42"/>
      <c r="R11" s="59">
        <f t="shared" si="5"/>
        <v>0.39999999999999997</v>
      </c>
      <c r="S11" s="42"/>
    </row>
    <row r="12" spans="1:20" x14ac:dyDescent="0.25">
      <c r="A12" s="50">
        <f t="shared" si="0"/>
        <v>400000</v>
      </c>
      <c r="B12" s="49">
        <v>16370</v>
      </c>
      <c r="C12" s="51">
        <v>19070</v>
      </c>
      <c r="D12" s="42"/>
      <c r="E12" s="64">
        <f t="shared" si="3"/>
        <v>380000</v>
      </c>
      <c r="F12" s="65">
        <f t="shared" si="2"/>
        <v>360000</v>
      </c>
      <c r="G12" s="66">
        <f t="shared" si="2"/>
        <v>340000</v>
      </c>
      <c r="H12" s="42"/>
      <c r="I12" s="70">
        <v>14174</v>
      </c>
      <c r="J12" s="71">
        <v>7668</v>
      </c>
      <c r="K12" s="72">
        <v>4284</v>
      </c>
      <c r="L12" s="68" t="s">
        <v>43</v>
      </c>
      <c r="M12" s="67">
        <f>(I12-I7)/5</f>
        <v>354.4</v>
      </c>
      <c r="N12" s="67">
        <f>(J12-J7)/5</f>
        <v>191.6</v>
      </c>
      <c r="O12" s="67">
        <f>(K12-K7)/5</f>
        <v>-22.6</v>
      </c>
      <c r="P12" s="42"/>
      <c r="R12" s="59">
        <f t="shared" si="5"/>
        <v>0.44999999999999996</v>
      </c>
      <c r="S12" s="42"/>
      <c r="T12" s="42"/>
    </row>
    <row r="13" spans="1:20" x14ac:dyDescent="0.25">
      <c r="A13" s="50">
        <f t="shared" ref="A13:A45" si="8">A14-10000</f>
        <v>410000</v>
      </c>
      <c r="B13" s="49">
        <v>16870</v>
      </c>
      <c r="C13" s="51">
        <f t="shared" ref="C13:C45" si="9">C14-600</f>
        <v>19670</v>
      </c>
      <c r="D13" s="42"/>
      <c r="E13" s="64">
        <f t="shared" si="3"/>
        <v>389500</v>
      </c>
      <c r="F13" s="65">
        <f t="shared" si="2"/>
        <v>369000</v>
      </c>
      <c r="G13" s="66">
        <f t="shared" si="2"/>
        <v>348500</v>
      </c>
      <c r="H13" s="42"/>
      <c r="I13" s="73">
        <f t="shared" ref="I13:K16" si="10">I14-M$17</f>
        <v>14528.400000000001</v>
      </c>
      <c r="J13" s="74">
        <f t="shared" si="10"/>
        <v>7859.8000000000011</v>
      </c>
      <c r="K13" s="75">
        <f t="shared" si="10"/>
        <v>4391.2000000000007</v>
      </c>
      <c r="P13" s="42"/>
      <c r="R13" s="59">
        <f t="shared" si="5"/>
        <v>0.49999999999999994</v>
      </c>
      <c r="S13" s="42"/>
      <c r="T13" s="42"/>
    </row>
    <row r="14" spans="1:20" x14ac:dyDescent="0.25">
      <c r="A14" s="50">
        <f t="shared" si="8"/>
        <v>420000</v>
      </c>
      <c r="B14" s="49">
        <f>B15-500</f>
        <v>17370</v>
      </c>
      <c r="C14" s="51">
        <f t="shared" si="9"/>
        <v>20270</v>
      </c>
      <c r="D14" s="42"/>
      <c r="E14" s="64">
        <f t="shared" si="3"/>
        <v>399000</v>
      </c>
      <c r="F14" s="65">
        <f t="shared" si="2"/>
        <v>378000</v>
      </c>
      <c r="G14" s="66">
        <f t="shared" si="2"/>
        <v>357000</v>
      </c>
      <c r="H14" s="42"/>
      <c r="I14" s="73">
        <f t="shared" si="10"/>
        <v>14882.800000000001</v>
      </c>
      <c r="J14" s="74">
        <f t="shared" si="10"/>
        <v>8051.6000000000013</v>
      </c>
      <c r="K14" s="75">
        <f t="shared" si="10"/>
        <v>4498.4000000000005</v>
      </c>
      <c r="P14" s="42"/>
      <c r="R14" s="59">
        <f t="shared" si="5"/>
        <v>0.54999999999999993</v>
      </c>
      <c r="S14" s="42"/>
      <c r="T14" s="42"/>
    </row>
    <row r="15" spans="1:20" x14ac:dyDescent="0.25">
      <c r="A15" s="50">
        <f t="shared" si="8"/>
        <v>430000</v>
      </c>
      <c r="B15" s="49">
        <f t="shared" ref="B15" si="11">B16-500</f>
        <v>17870</v>
      </c>
      <c r="C15" s="51">
        <f t="shared" si="9"/>
        <v>20870</v>
      </c>
      <c r="D15" s="42"/>
      <c r="E15" s="64">
        <f t="shared" si="3"/>
        <v>408500</v>
      </c>
      <c r="F15" s="65">
        <f t="shared" si="2"/>
        <v>387000</v>
      </c>
      <c r="G15" s="66">
        <f t="shared" si="2"/>
        <v>365500</v>
      </c>
      <c r="H15" s="42"/>
      <c r="I15" s="73">
        <f t="shared" si="10"/>
        <v>15237.2</v>
      </c>
      <c r="J15" s="74">
        <f t="shared" si="10"/>
        <v>8243.4000000000015</v>
      </c>
      <c r="K15" s="75">
        <f t="shared" si="10"/>
        <v>4605.6000000000004</v>
      </c>
      <c r="L15" s="69" t="s">
        <v>44</v>
      </c>
      <c r="P15" s="42"/>
      <c r="R15" s="59">
        <f t="shared" si="5"/>
        <v>0.6</v>
      </c>
      <c r="S15" s="42"/>
      <c r="T15" s="42"/>
    </row>
    <row r="16" spans="1:20" x14ac:dyDescent="0.25">
      <c r="A16" s="50">
        <f t="shared" si="8"/>
        <v>440000</v>
      </c>
      <c r="B16" s="49">
        <v>18370</v>
      </c>
      <c r="C16" s="51">
        <f t="shared" si="9"/>
        <v>21470</v>
      </c>
      <c r="D16" s="42"/>
      <c r="E16" s="64">
        <f t="shared" si="3"/>
        <v>418000</v>
      </c>
      <c r="F16" s="65">
        <f t="shared" si="2"/>
        <v>396000</v>
      </c>
      <c r="G16" s="66">
        <f t="shared" si="2"/>
        <v>374000</v>
      </c>
      <c r="H16" s="42"/>
      <c r="I16" s="73">
        <f t="shared" si="10"/>
        <v>15591.6</v>
      </c>
      <c r="J16" s="74">
        <f t="shared" si="10"/>
        <v>8435.2000000000007</v>
      </c>
      <c r="K16" s="75">
        <f t="shared" si="10"/>
        <v>4712.8</v>
      </c>
      <c r="P16" s="42"/>
      <c r="R16" s="59">
        <f t="shared" si="5"/>
        <v>0.65</v>
      </c>
      <c r="S16" s="42"/>
      <c r="T16" s="42"/>
    </row>
    <row r="17" spans="1:20" x14ac:dyDescent="0.25">
      <c r="A17" s="50">
        <f t="shared" si="8"/>
        <v>450000</v>
      </c>
      <c r="B17" s="49">
        <v>18970</v>
      </c>
      <c r="C17" s="51">
        <f t="shared" si="9"/>
        <v>22070</v>
      </c>
      <c r="D17" s="42"/>
      <c r="E17" s="64">
        <f t="shared" si="3"/>
        <v>427500</v>
      </c>
      <c r="F17" s="65">
        <f t="shared" si="2"/>
        <v>405000</v>
      </c>
      <c r="G17" s="66">
        <f t="shared" si="2"/>
        <v>382500</v>
      </c>
      <c r="H17" s="42"/>
      <c r="I17" s="70">
        <v>15946</v>
      </c>
      <c r="J17" s="71">
        <v>8627</v>
      </c>
      <c r="K17" s="72">
        <v>4820</v>
      </c>
      <c r="L17" s="68" t="s">
        <v>43</v>
      </c>
      <c r="M17" s="67">
        <f>(I17-I12)/5</f>
        <v>354.4</v>
      </c>
      <c r="N17" s="67">
        <f>(J17-J12)/5</f>
        <v>191.8</v>
      </c>
      <c r="O17" s="67">
        <f>(K17-K12)/5</f>
        <v>107.2</v>
      </c>
      <c r="P17" s="42"/>
      <c r="R17" s="59">
        <f t="shared" si="5"/>
        <v>0.70000000000000007</v>
      </c>
      <c r="S17" s="42"/>
      <c r="T17" s="42"/>
    </row>
    <row r="18" spans="1:20" x14ac:dyDescent="0.25">
      <c r="A18" s="50">
        <f t="shared" si="8"/>
        <v>460000</v>
      </c>
      <c r="B18" s="49">
        <f>B17+600</f>
        <v>19570</v>
      </c>
      <c r="C18" s="51">
        <f t="shared" si="9"/>
        <v>22670</v>
      </c>
      <c r="D18" s="42"/>
      <c r="E18" s="64">
        <f t="shared" si="3"/>
        <v>437000</v>
      </c>
      <c r="F18" s="65">
        <f t="shared" si="2"/>
        <v>414000</v>
      </c>
      <c r="G18" s="66">
        <f t="shared" si="2"/>
        <v>391000</v>
      </c>
      <c r="H18" s="42"/>
      <c r="I18" s="73">
        <f t="shared" ref="I18:I31" si="12">I19-M$32</f>
        <v>16786.73333333333</v>
      </c>
      <c r="J18" s="74">
        <f t="shared" ref="J18:J31" si="13">J19-N$32</f>
        <v>9027.4666666666599</v>
      </c>
      <c r="K18" s="75">
        <f t="shared" ref="K18:K31" si="14">K19-O$32</f>
        <v>4988.2666666666701</v>
      </c>
      <c r="P18" s="42"/>
      <c r="R18" s="59">
        <f t="shared" si="5"/>
        <v>0.75000000000000011</v>
      </c>
      <c r="S18" s="42"/>
      <c r="T18" s="42"/>
    </row>
    <row r="19" spans="1:20" x14ac:dyDescent="0.25">
      <c r="A19" s="50">
        <f t="shared" si="8"/>
        <v>470000</v>
      </c>
      <c r="B19" s="49">
        <f t="shared" ref="B19:B27" si="15">B18+600</f>
        <v>20170</v>
      </c>
      <c r="C19" s="51">
        <f t="shared" si="9"/>
        <v>23270</v>
      </c>
      <c r="D19" s="42"/>
      <c r="E19" s="64">
        <f t="shared" si="3"/>
        <v>446500</v>
      </c>
      <c r="F19" s="65">
        <f t="shared" si="2"/>
        <v>423000</v>
      </c>
      <c r="G19" s="66">
        <f t="shared" si="2"/>
        <v>399500</v>
      </c>
      <c r="H19" s="42"/>
      <c r="I19" s="73">
        <f t="shared" si="12"/>
        <v>17627.466666666664</v>
      </c>
      <c r="J19" s="74">
        <f t="shared" si="13"/>
        <v>9427.933333333327</v>
      </c>
      <c r="K19" s="75">
        <f t="shared" si="14"/>
        <v>5156.5333333333365</v>
      </c>
      <c r="P19" s="42"/>
      <c r="R19" s="59">
        <f t="shared" si="5"/>
        <v>0.80000000000000016</v>
      </c>
      <c r="S19" s="42"/>
      <c r="T19" s="42"/>
    </row>
    <row r="20" spans="1:20" x14ac:dyDescent="0.25">
      <c r="A20" s="50">
        <f t="shared" si="8"/>
        <v>480000</v>
      </c>
      <c r="B20" s="49">
        <f t="shared" si="15"/>
        <v>20770</v>
      </c>
      <c r="C20" s="51">
        <f t="shared" si="9"/>
        <v>23870</v>
      </c>
      <c r="D20" s="42"/>
      <c r="E20" s="64">
        <f t="shared" si="3"/>
        <v>456000</v>
      </c>
      <c r="F20" s="65">
        <f t="shared" si="2"/>
        <v>432000</v>
      </c>
      <c r="G20" s="66">
        <f t="shared" si="2"/>
        <v>408000</v>
      </c>
      <c r="H20" s="42"/>
      <c r="I20" s="73">
        <f t="shared" si="12"/>
        <v>18468.199999999997</v>
      </c>
      <c r="J20" s="74">
        <f t="shared" si="13"/>
        <v>9828.3999999999942</v>
      </c>
      <c r="K20" s="75">
        <f t="shared" si="14"/>
        <v>5324.8000000000029</v>
      </c>
      <c r="P20" s="42"/>
      <c r="R20" s="59">
        <f t="shared" si="5"/>
        <v>0.8500000000000002</v>
      </c>
      <c r="S20" s="42"/>
      <c r="T20" s="42"/>
    </row>
    <row r="21" spans="1:20" x14ac:dyDescent="0.25">
      <c r="A21" s="50">
        <f t="shared" si="8"/>
        <v>490000</v>
      </c>
      <c r="B21" s="49">
        <f t="shared" si="15"/>
        <v>21370</v>
      </c>
      <c r="C21" s="51">
        <f t="shared" si="9"/>
        <v>24470</v>
      </c>
      <c r="D21" s="42"/>
      <c r="E21" s="64">
        <f t="shared" si="3"/>
        <v>465500</v>
      </c>
      <c r="F21" s="65">
        <f t="shared" si="2"/>
        <v>441000</v>
      </c>
      <c r="G21" s="66">
        <f t="shared" si="2"/>
        <v>416500</v>
      </c>
      <c r="H21" s="42"/>
      <c r="I21" s="73">
        <f t="shared" si="12"/>
        <v>19308.933333333331</v>
      </c>
      <c r="J21" s="74">
        <f t="shared" si="13"/>
        <v>10228.866666666661</v>
      </c>
      <c r="K21" s="75">
        <f t="shared" si="14"/>
        <v>5493.0666666666693</v>
      </c>
      <c r="P21" s="42"/>
      <c r="R21" s="59">
        <f t="shared" si="5"/>
        <v>0.90000000000000024</v>
      </c>
      <c r="S21" s="42"/>
      <c r="T21" s="42"/>
    </row>
    <row r="22" spans="1:20" x14ac:dyDescent="0.25">
      <c r="A22" s="50">
        <f t="shared" si="8"/>
        <v>500000</v>
      </c>
      <c r="B22" s="49">
        <f t="shared" si="15"/>
        <v>21970</v>
      </c>
      <c r="C22" s="51">
        <f t="shared" si="9"/>
        <v>25070</v>
      </c>
      <c r="D22" s="42"/>
      <c r="E22" s="64">
        <f t="shared" si="3"/>
        <v>475000</v>
      </c>
      <c r="F22" s="65">
        <f t="shared" si="3"/>
        <v>450000</v>
      </c>
      <c r="G22" s="66">
        <f t="shared" si="3"/>
        <v>425000</v>
      </c>
      <c r="H22" s="42"/>
      <c r="I22" s="73">
        <f t="shared" si="12"/>
        <v>20149.666666666664</v>
      </c>
      <c r="J22" s="74">
        <f t="shared" si="13"/>
        <v>10629.333333333328</v>
      </c>
      <c r="K22" s="75">
        <f t="shared" si="14"/>
        <v>5661.3333333333358</v>
      </c>
      <c r="P22" s="42"/>
      <c r="R22" s="59">
        <f t="shared" si="5"/>
        <v>0.95000000000000029</v>
      </c>
      <c r="S22" s="42"/>
      <c r="T22" s="42"/>
    </row>
    <row r="23" spans="1:20" x14ac:dyDescent="0.25">
      <c r="A23" s="50">
        <f t="shared" si="8"/>
        <v>510000</v>
      </c>
      <c r="B23" s="49">
        <f t="shared" si="15"/>
        <v>22570</v>
      </c>
      <c r="C23" s="51">
        <f t="shared" si="9"/>
        <v>25670</v>
      </c>
      <c r="D23" s="42"/>
      <c r="E23" s="64">
        <f t="shared" ref="E23:G42" si="16">$A23*(1-E$1)</f>
        <v>484500</v>
      </c>
      <c r="F23" s="65">
        <f t="shared" si="16"/>
        <v>459000</v>
      </c>
      <c r="G23" s="66">
        <f t="shared" si="16"/>
        <v>433500</v>
      </c>
      <c r="H23" s="42"/>
      <c r="I23" s="73">
        <f t="shared" si="12"/>
        <v>20990.399999999998</v>
      </c>
      <c r="J23" s="74">
        <f t="shared" si="13"/>
        <v>11029.799999999996</v>
      </c>
      <c r="K23" s="75">
        <f t="shared" si="14"/>
        <v>5829.6000000000022</v>
      </c>
      <c r="L23" s="69" t="s">
        <v>44</v>
      </c>
      <c r="P23" s="42"/>
      <c r="R23" s="60">
        <f t="shared" si="5"/>
        <v>1.0000000000000002</v>
      </c>
      <c r="S23" s="42"/>
      <c r="T23" s="42"/>
    </row>
    <row r="24" spans="1:20" x14ac:dyDescent="0.25">
      <c r="A24" s="50">
        <f t="shared" si="8"/>
        <v>520000</v>
      </c>
      <c r="B24" s="49">
        <f t="shared" si="15"/>
        <v>23170</v>
      </c>
      <c r="C24" s="51">
        <f t="shared" si="9"/>
        <v>26270</v>
      </c>
      <c r="D24" s="42"/>
      <c r="E24" s="64">
        <f t="shared" si="16"/>
        <v>494000</v>
      </c>
      <c r="F24" s="65">
        <f t="shared" si="16"/>
        <v>468000</v>
      </c>
      <c r="G24" s="66">
        <f t="shared" si="16"/>
        <v>442000</v>
      </c>
      <c r="H24" s="42"/>
      <c r="I24" s="73">
        <f t="shared" si="12"/>
        <v>21831.133333333331</v>
      </c>
      <c r="J24" s="74">
        <f t="shared" si="13"/>
        <v>11430.266666666663</v>
      </c>
      <c r="K24" s="75">
        <f t="shared" si="14"/>
        <v>5997.8666666666686</v>
      </c>
      <c r="P24" s="42"/>
      <c r="R24" s="57"/>
      <c r="S24" s="42"/>
      <c r="T24" s="42"/>
    </row>
    <row r="25" spans="1:20" x14ac:dyDescent="0.25">
      <c r="A25" s="50">
        <f t="shared" si="8"/>
        <v>530000</v>
      </c>
      <c r="B25" s="49">
        <f t="shared" si="15"/>
        <v>23770</v>
      </c>
      <c r="C25" s="51">
        <f t="shared" si="9"/>
        <v>26870</v>
      </c>
      <c r="D25" s="42"/>
      <c r="E25" s="64">
        <f t="shared" si="16"/>
        <v>503500</v>
      </c>
      <c r="F25" s="65">
        <f t="shared" si="16"/>
        <v>477000</v>
      </c>
      <c r="G25" s="66">
        <f t="shared" si="16"/>
        <v>450500</v>
      </c>
      <c r="H25" s="42"/>
      <c r="I25" s="73">
        <f t="shared" si="12"/>
        <v>22671.866666666665</v>
      </c>
      <c r="J25" s="74">
        <f t="shared" si="13"/>
        <v>11830.73333333333</v>
      </c>
      <c r="K25" s="75">
        <f t="shared" si="14"/>
        <v>6166.133333333335</v>
      </c>
      <c r="P25" s="42"/>
      <c r="S25" s="42"/>
      <c r="T25" s="42"/>
    </row>
    <row r="26" spans="1:20" x14ac:dyDescent="0.25">
      <c r="A26" s="50">
        <f t="shared" si="8"/>
        <v>540000</v>
      </c>
      <c r="B26" s="49">
        <f t="shared" si="15"/>
        <v>24370</v>
      </c>
      <c r="C26" s="51">
        <f t="shared" si="9"/>
        <v>27470</v>
      </c>
      <c r="D26" s="42"/>
      <c r="E26" s="64">
        <f t="shared" si="16"/>
        <v>513000</v>
      </c>
      <c r="F26" s="65">
        <f t="shared" si="16"/>
        <v>486000</v>
      </c>
      <c r="G26" s="66">
        <f t="shared" si="16"/>
        <v>459000</v>
      </c>
      <c r="H26" s="42"/>
      <c r="I26" s="73">
        <f t="shared" si="12"/>
        <v>23512.6</v>
      </c>
      <c r="J26" s="74">
        <f t="shared" si="13"/>
        <v>12231.199999999997</v>
      </c>
      <c r="K26" s="75">
        <f t="shared" si="14"/>
        <v>6334.4000000000015</v>
      </c>
      <c r="P26" s="42"/>
      <c r="S26" s="42"/>
      <c r="T26" s="42"/>
    </row>
    <row r="27" spans="1:20" x14ac:dyDescent="0.25">
      <c r="A27" s="50">
        <f t="shared" si="8"/>
        <v>550000</v>
      </c>
      <c r="B27" s="49">
        <f t="shared" si="15"/>
        <v>24970</v>
      </c>
      <c r="C27" s="51">
        <f t="shared" si="9"/>
        <v>28070</v>
      </c>
      <c r="D27" s="42"/>
      <c r="E27" s="64">
        <f t="shared" si="16"/>
        <v>522500</v>
      </c>
      <c r="F27" s="65">
        <f t="shared" si="16"/>
        <v>495000</v>
      </c>
      <c r="G27" s="66">
        <f t="shared" si="16"/>
        <v>467500</v>
      </c>
      <c r="H27" s="42"/>
      <c r="I27" s="73">
        <f t="shared" si="12"/>
        <v>24353.333333333332</v>
      </c>
      <c r="J27" s="74">
        <f t="shared" si="13"/>
        <v>12631.666666666664</v>
      </c>
      <c r="K27" s="75">
        <f t="shared" si="14"/>
        <v>6502.6666666666679</v>
      </c>
      <c r="P27" s="42"/>
      <c r="S27" s="42"/>
      <c r="T27" s="42"/>
    </row>
    <row r="28" spans="1:20" x14ac:dyDescent="0.25">
      <c r="A28" s="50">
        <f t="shared" si="8"/>
        <v>560000</v>
      </c>
      <c r="B28" s="49">
        <f t="shared" ref="B28:B57" si="17">C28</f>
        <v>28670</v>
      </c>
      <c r="C28" s="51">
        <f t="shared" si="9"/>
        <v>28670</v>
      </c>
      <c r="D28" s="42"/>
      <c r="E28" s="64">
        <f t="shared" si="16"/>
        <v>532000</v>
      </c>
      <c r="F28" s="65">
        <f t="shared" si="16"/>
        <v>504000</v>
      </c>
      <c r="G28" s="66">
        <f t="shared" si="16"/>
        <v>476000</v>
      </c>
      <c r="H28" s="42"/>
      <c r="I28" s="73">
        <f t="shared" si="12"/>
        <v>25194.066666666666</v>
      </c>
      <c r="J28" s="74">
        <f t="shared" si="13"/>
        <v>13032.133333333331</v>
      </c>
      <c r="K28" s="75">
        <f t="shared" si="14"/>
        <v>6670.9333333333343</v>
      </c>
      <c r="P28" s="42"/>
      <c r="S28" s="42"/>
      <c r="T28" s="42"/>
    </row>
    <row r="29" spans="1:20" x14ac:dyDescent="0.25">
      <c r="A29" s="32">
        <f t="shared" si="8"/>
        <v>570000</v>
      </c>
      <c r="B29" s="33">
        <f t="shared" si="17"/>
        <v>29270</v>
      </c>
      <c r="C29" s="36">
        <f t="shared" si="9"/>
        <v>29270</v>
      </c>
      <c r="D29" s="42"/>
      <c r="E29" s="64">
        <f t="shared" si="16"/>
        <v>541500</v>
      </c>
      <c r="F29" s="65">
        <f t="shared" si="16"/>
        <v>513000</v>
      </c>
      <c r="G29" s="66">
        <f t="shared" si="16"/>
        <v>484500</v>
      </c>
      <c r="H29" s="42"/>
      <c r="I29" s="73">
        <f t="shared" si="12"/>
        <v>26034.799999999999</v>
      </c>
      <c r="J29" s="74">
        <f t="shared" si="13"/>
        <v>13432.599999999999</v>
      </c>
      <c r="K29" s="75">
        <f t="shared" si="14"/>
        <v>6839.2000000000007</v>
      </c>
      <c r="P29" s="42"/>
      <c r="S29" s="42"/>
      <c r="T29" s="42"/>
    </row>
    <row r="30" spans="1:20" x14ac:dyDescent="0.25">
      <c r="A30" s="32">
        <f t="shared" si="8"/>
        <v>580000</v>
      </c>
      <c r="B30" s="33">
        <f t="shared" si="17"/>
        <v>29870</v>
      </c>
      <c r="C30" s="36">
        <f t="shared" si="9"/>
        <v>29870</v>
      </c>
      <c r="D30" s="42"/>
      <c r="E30" s="64">
        <f t="shared" si="16"/>
        <v>551000</v>
      </c>
      <c r="F30" s="65">
        <f t="shared" si="16"/>
        <v>522000</v>
      </c>
      <c r="G30" s="66">
        <f t="shared" si="16"/>
        <v>493000</v>
      </c>
      <c r="H30" s="42"/>
      <c r="I30" s="73">
        <f t="shared" si="12"/>
        <v>26875.533333333333</v>
      </c>
      <c r="J30" s="74">
        <f t="shared" si="13"/>
        <v>13833.066666666666</v>
      </c>
      <c r="K30" s="75">
        <f t="shared" si="14"/>
        <v>7007.4666666666672</v>
      </c>
      <c r="P30" s="42"/>
      <c r="S30" s="42"/>
      <c r="T30" s="42"/>
    </row>
    <row r="31" spans="1:20" x14ac:dyDescent="0.25">
      <c r="A31" s="32">
        <f t="shared" si="8"/>
        <v>590000</v>
      </c>
      <c r="B31" s="33">
        <f t="shared" si="17"/>
        <v>30470</v>
      </c>
      <c r="C31" s="36">
        <f t="shared" si="9"/>
        <v>30470</v>
      </c>
      <c r="D31" s="42"/>
      <c r="E31" s="64">
        <f t="shared" si="16"/>
        <v>560500</v>
      </c>
      <c r="F31" s="65">
        <f t="shared" si="16"/>
        <v>531000</v>
      </c>
      <c r="G31" s="66">
        <f t="shared" si="16"/>
        <v>501500</v>
      </c>
      <c r="H31" s="42"/>
      <c r="I31" s="73">
        <f t="shared" si="12"/>
        <v>27716.266666666666</v>
      </c>
      <c r="J31" s="74">
        <f t="shared" si="13"/>
        <v>14233.533333333333</v>
      </c>
      <c r="K31" s="75">
        <f t="shared" si="14"/>
        <v>7175.7333333333336</v>
      </c>
      <c r="P31" s="42"/>
      <c r="S31" s="42"/>
      <c r="T31" s="42"/>
    </row>
    <row r="32" spans="1:20" x14ac:dyDescent="0.25">
      <c r="A32" s="32">
        <f t="shared" si="8"/>
        <v>600000</v>
      </c>
      <c r="B32" s="33">
        <f t="shared" si="17"/>
        <v>31070</v>
      </c>
      <c r="C32" s="36">
        <f t="shared" si="9"/>
        <v>31070</v>
      </c>
      <c r="D32" s="42"/>
      <c r="E32" s="64">
        <f t="shared" si="16"/>
        <v>570000</v>
      </c>
      <c r="F32" s="65">
        <f t="shared" si="16"/>
        <v>540000</v>
      </c>
      <c r="G32" s="66">
        <f t="shared" si="16"/>
        <v>510000</v>
      </c>
      <c r="H32" s="42"/>
      <c r="I32" s="70">
        <v>28557</v>
      </c>
      <c r="J32" s="71">
        <v>14634</v>
      </c>
      <c r="K32" s="72">
        <v>7344</v>
      </c>
      <c r="L32" s="68" t="s">
        <v>43</v>
      </c>
      <c r="M32" s="67">
        <f>(I32-I17)/15</f>
        <v>840.73333333333335</v>
      </c>
      <c r="N32" s="67">
        <f>(J32-J17)/15</f>
        <v>400.46666666666664</v>
      </c>
      <c r="O32" s="67">
        <f>(K32-K17)/15</f>
        <v>168.26666666666668</v>
      </c>
      <c r="P32" s="42"/>
      <c r="S32" s="42"/>
      <c r="T32" s="42"/>
    </row>
    <row r="33" spans="1:20" x14ac:dyDescent="0.25">
      <c r="A33" s="32">
        <f t="shared" si="8"/>
        <v>610000</v>
      </c>
      <c r="B33" s="33">
        <f t="shared" si="17"/>
        <v>31670</v>
      </c>
      <c r="C33" s="36">
        <f t="shared" si="9"/>
        <v>31670</v>
      </c>
      <c r="D33" s="42"/>
      <c r="E33" s="64">
        <f t="shared" si="16"/>
        <v>579500</v>
      </c>
      <c r="F33" s="65">
        <f t="shared" si="16"/>
        <v>549000</v>
      </c>
      <c r="G33" s="66">
        <f t="shared" si="16"/>
        <v>518500</v>
      </c>
      <c r="H33" s="42"/>
      <c r="I33" s="73">
        <f t="shared" ref="I33:I56" si="18">I34-M$57</f>
        <v>29032.960000000021</v>
      </c>
      <c r="J33" s="74">
        <f t="shared" ref="J33:J56" si="19">J34-N$57</f>
        <v>14880.960000000021</v>
      </c>
      <c r="K33" s="75">
        <f t="shared" ref="K33:K56" si="20">K34-O$57</f>
        <v>7466.4000000000087</v>
      </c>
      <c r="P33" s="42"/>
      <c r="S33" s="42"/>
      <c r="T33" s="42"/>
    </row>
    <row r="34" spans="1:20" x14ac:dyDescent="0.25">
      <c r="A34" s="32">
        <f t="shared" si="8"/>
        <v>620000</v>
      </c>
      <c r="B34" s="33">
        <f t="shared" si="17"/>
        <v>32270</v>
      </c>
      <c r="C34" s="36">
        <f t="shared" si="9"/>
        <v>32270</v>
      </c>
      <c r="D34" s="42"/>
      <c r="E34" s="64">
        <f t="shared" si="16"/>
        <v>589000</v>
      </c>
      <c r="F34" s="65">
        <f t="shared" si="16"/>
        <v>558000</v>
      </c>
      <c r="G34" s="66">
        <f t="shared" si="16"/>
        <v>527000</v>
      </c>
      <c r="H34" s="42"/>
      <c r="I34" s="73">
        <f t="shared" si="18"/>
        <v>29508.92000000002</v>
      </c>
      <c r="J34" s="74">
        <f t="shared" si="19"/>
        <v>15127.92000000002</v>
      </c>
      <c r="K34" s="75">
        <f t="shared" si="20"/>
        <v>7588.8000000000084</v>
      </c>
      <c r="P34" s="42"/>
      <c r="S34" s="42"/>
      <c r="T34" s="42"/>
    </row>
    <row r="35" spans="1:20" x14ac:dyDescent="0.25">
      <c r="A35" s="32">
        <f t="shared" si="8"/>
        <v>630000</v>
      </c>
      <c r="B35" s="33">
        <f t="shared" si="17"/>
        <v>32870</v>
      </c>
      <c r="C35" s="36">
        <f t="shared" si="9"/>
        <v>32870</v>
      </c>
      <c r="D35" s="42"/>
      <c r="E35" s="64">
        <f t="shared" si="16"/>
        <v>598500</v>
      </c>
      <c r="F35" s="65">
        <f t="shared" si="16"/>
        <v>567000</v>
      </c>
      <c r="G35" s="66">
        <f t="shared" si="16"/>
        <v>535500</v>
      </c>
      <c r="H35" s="42"/>
      <c r="I35" s="73">
        <f t="shared" si="18"/>
        <v>29984.880000000019</v>
      </c>
      <c r="J35" s="74">
        <f t="shared" si="19"/>
        <v>15374.880000000019</v>
      </c>
      <c r="K35" s="75">
        <f t="shared" si="20"/>
        <v>7711.200000000008</v>
      </c>
      <c r="P35" s="42"/>
      <c r="S35" s="42"/>
      <c r="T35" s="42"/>
    </row>
    <row r="36" spans="1:20" x14ac:dyDescent="0.25">
      <c r="A36" s="32">
        <f t="shared" si="8"/>
        <v>640000</v>
      </c>
      <c r="B36" s="33">
        <f t="shared" si="17"/>
        <v>33470</v>
      </c>
      <c r="C36" s="36">
        <f t="shared" si="9"/>
        <v>33470</v>
      </c>
      <c r="D36" s="42"/>
      <c r="E36" s="64">
        <f t="shared" si="16"/>
        <v>608000</v>
      </c>
      <c r="F36" s="65">
        <f t="shared" si="16"/>
        <v>576000</v>
      </c>
      <c r="G36" s="66">
        <f t="shared" si="16"/>
        <v>544000</v>
      </c>
      <c r="H36" s="42"/>
      <c r="I36" s="73">
        <f t="shared" si="18"/>
        <v>30460.840000000018</v>
      </c>
      <c r="J36" s="74">
        <f t="shared" si="19"/>
        <v>15621.840000000018</v>
      </c>
      <c r="K36" s="75">
        <f t="shared" si="20"/>
        <v>7833.6000000000076</v>
      </c>
      <c r="P36" s="42"/>
      <c r="S36" s="42"/>
      <c r="T36" s="42"/>
    </row>
    <row r="37" spans="1:20" x14ac:dyDescent="0.25">
      <c r="A37" s="32">
        <f t="shared" si="8"/>
        <v>650000</v>
      </c>
      <c r="B37" s="33">
        <f t="shared" si="17"/>
        <v>34070</v>
      </c>
      <c r="C37" s="36">
        <f t="shared" si="9"/>
        <v>34070</v>
      </c>
      <c r="D37" s="42"/>
      <c r="E37" s="64">
        <f t="shared" si="16"/>
        <v>617500</v>
      </c>
      <c r="F37" s="65">
        <f t="shared" si="16"/>
        <v>585000</v>
      </c>
      <c r="G37" s="66">
        <f t="shared" si="16"/>
        <v>552500</v>
      </c>
      <c r="H37" s="42"/>
      <c r="I37" s="73">
        <f t="shared" si="18"/>
        <v>30936.800000000017</v>
      </c>
      <c r="J37" s="74">
        <f t="shared" si="19"/>
        <v>15868.800000000017</v>
      </c>
      <c r="K37" s="75">
        <f t="shared" si="20"/>
        <v>7956.0000000000073</v>
      </c>
      <c r="P37" s="42"/>
      <c r="S37" s="42"/>
      <c r="T37" s="42"/>
    </row>
    <row r="38" spans="1:20" x14ac:dyDescent="0.25">
      <c r="A38" s="32">
        <f t="shared" si="8"/>
        <v>660000</v>
      </c>
      <c r="B38" s="33">
        <f t="shared" si="17"/>
        <v>34670</v>
      </c>
      <c r="C38" s="36">
        <f t="shared" si="9"/>
        <v>34670</v>
      </c>
      <c r="D38" s="42"/>
      <c r="E38" s="64">
        <f t="shared" si="16"/>
        <v>627000</v>
      </c>
      <c r="F38" s="65">
        <f t="shared" si="16"/>
        <v>594000</v>
      </c>
      <c r="G38" s="66">
        <f t="shared" si="16"/>
        <v>561000</v>
      </c>
      <c r="H38" s="42"/>
      <c r="I38" s="73">
        <f t="shared" si="18"/>
        <v>31412.760000000017</v>
      </c>
      <c r="J38" s="74">
        <f t="shared" si="19"/>
        <v>16115.760000000017</v>
      </c>
      <c r="K38" s="75">
        <f t="shared" si="20"/>
        <v>8078.4000000000069</v>
      </c>
      <c r="P38" s="42"/>
      <c r="S38" s="42"/>
      <c r="T38" s="42"/>
    </row>
    <row r="39" spans="1:20" x14ac:dyDescent="0.25">
      <c r="A39" s="32">
        <f t="shared" si="8"/>
        <v>670000</v>
      </c>
      <c r="B39" s="33">
        <f t="shared" si="17"/>
        <v>35270</v>
      </c>
      <c r="C39" s="36">
        <f t="shared" si="9"/>
        <v>35270</v>
      </c>
      <c r="D39" s="42"/>
      <c r="E39" s="64">
        <f t="shared" si="16"/>
        <v>636500</v>
      </c>
      <c r="F39" s="65">
        <f t="shared" si="16"/>
        <v>603000</v>
      </c>
      <c r="G39" s="66">
        <f t="shared" si="16"/>
        <v>569500</v>
      </c>
      <c r="H39" s="42"/>
      <c r="I39" s="73">
        <f t="shared" si="18"/>
        <v>31888.720000000016</v>
      </c>
      <c r="J39" s="74">
        <f t="shared" si="19"/>
        <v>16362.720000000016</v>
      </c>
      <c r="K39" s="75">
        <f t="shared" si="20"/>
        <v>8200.8000000000065</v>
      </c>
      <c r="P39" s="42"/>
      <c r="S39" s="42"/>
      <c r="T39" s="42"/>
    </row>
    <row r="40" spans="1:20" x14ac:dyDescent="0.25">
      <c r="A40" s="32">
        <f t="shared" si="8"/>
        <v>680000</v>
      </c>
      <c r="B40" s="33">
        <f t="shared" si="17"/>
        <v>35870</v>
      </c>
      <c r="C40" s="36">
        <f t="shared" si="9"/>
        <v>35870</v>
      </c>
      <c r="D40" s="42"/>
      <c r="E40" s="64">
        <f t="shared" si="16"/>
        <v>646000</v>
      </c>
      <c r="F40" s="65">
        <f t="shared" si="16"/>
        <v>612000</v>
      </c>
      <c r="G40" s="66">
        <f t="shared" si="16"/>
        <v>578000</v>
      </c>
      <c r="H40" s="42"/>
      <c r="I40" s="73">
        <f t="shared" si="18"/>
        <v>32364.680000000015</v>
      </c>
      <c r="J40" s="74">
        <f t="shared" si="19"/>
        <v>16609.680000000015</v>
      </c>
      <c r="K40" s="75">
        <f t="shared" si="20"/>
        <v>8323.2000000000062</v>
      </c>
      <c r="P40" s="42"/>
      <c r="S40" s="42"/>
      <c r="T40" s="42"/>
    </row>
    <row r="41" spans="1:20" x14ac:dyDescent="0.25">
      <c r="A41" s="32">
        <f t="shared" si="8"/>
        <v>690000</v>
      </c>
      <c r="B41" s="33">
        <f t="shared" si="17"/>
        <v>36470</v>
      </c>
      <c r="C41" s="36">
        <f t="shared" si="9"/>
        <v>36470</v>
      </c>
      <c r="D41" s="42"/>
      <c r="E41" s="64">
        <f t="shared" si="16"/>
        <v>655500</v>
      </c>
      <c r="F41" s="65">
        <f t="shared" si="16"/>
        <v>621000</v>
      </c>
      <c r="G41" s="66">
        <f t="shared" si="16"/>
        <v>586500</v>
      </c>
      <c r="H41" s="42"/>
      <c r="I41" s="73">
        <f t="shared" si="18"/>
        <v>32840.640000000014</v>
      </c>
      <c r="J41" s="74">
        <f t="shared" si="19"/>
        <v>16856.640000000014</v>
      </c>
      <c r="K41" s="75">
        <f t="shared" si="20"/>
        <v>8445.6000000000058</v>
      </c>
      <c r="P41" s="42"/>
      <c r="S41" s="42"/>
      <c r="T41" s="42"/>
    </row>
    <row r="42" spans="1:20" x14ac:dyDescent="0.25">
      <c r="A42" s="32">
        <f t="shared" si="8"/>
        <v>700000</v>
      </c>
      <c r="B42" s="33">
        <f t="shared" si="17"/>
        <v>37070</v>
      </c>
      <c r="C42" s="36">
        <f t="shared" si="9"/>
        <v>37070</v>
      </c>
      <c r="D42" s="42"/>
      <c r="E42" s="64">
        <f t="shared" si="16"/>
        <v>665000</v>
      </c>
      <c r="F42" s="65">
        <f t="shared" si="16"/>
        <v>630000</v>
      </c>
      <c r="G42" s="66">
        <f t="shared" si="16"/>
        <v>595000</v>
      </c>
      <c r="H42" s="42"/>
      <c r="I42" s="73">
        <f t="shared" si="18"/>
        <v>33316.600000000013</v>
      </c>
      <c r="J42" s="74">
        <f t="shared" si="19"/>
        <v>17103.600000000013</v>
      </c>
      <c r="K42" s="75">
        <f t="shared" si="20"/>
        <v>8568.0000000000055</v>
      </c>
      <c r="P42" s="42"/>
      <c r="S42" s="42"/>
      <c r="T42" s="42"/>
    </row>
    <row r="43" spans="1:20" x14ac:dyDescent="0.25">
      <c r="A43" s="32">
        <f t="shared" si="8"/>
        <v>710000</v>
      </c>
      <c r="B43" s="33">
        <f t="shared" si="17"/>
        <v>37670</v>
      </c>
      <c r="C43" s="36">
        <f t="shared" si="9"/>
        <v>37670</v>
      </c>
      <c r="D43" s="42"/>
      <c r="E43" s="64">
        <f t="shared" ref="E43:G57" si="21">$A43*(1-E$1)</f>
        <v>674500</v>
      </c>
      <c r="F43" s="65">
        <f t="shared" si="21"/>
        <v>639000</v>
      </c>
      <c r="G43" s="66">
        <f t="shared" si="21"/>
        <v>603500</v>
      </c>
      <c r="H43" s="42"/>
      <c r="I43" s="73">
        <f t="shared" si="18"/>
        <v>33792.560000000012</v>
      </c>
      <c r="J43" s="74">
        <f t="shared" si="19"/>
        <v>17350.560000000012</v>
      </c>
      <c r="K43" s="75">
        <f t="shared" si="20"/>
        <v>8690.4000000000051</v>
      </c>
      <c r="L43" s="69" t="s">
        <v>44</v>
      </c>
      <c r="P43" s="42"/>
      <c r="S43" s="42"/>
      <c r="T43" s="42"/>
    </row>
    <row r="44" spans="1:20" x14ac:dyDescent="0.25">
      <c r="A44" s="32">
        <f t="shared" si="8"/>
        <v>720000</v>
      </c>
      <c r="B44" s="33">
        <f t="shared" si="17"/>
        <v>38270</v>
      </c>
      <c r="C44" s="36">
        <f t="shared" si="9"/>
        <v>38270</v>
      </c>
      <c r="D44" s="42"/>
      <c r="E44" s="64">
        <f t="shared" si="21"/>
        <v>684000</v>
      </c>
      <c r="F44" s="65">
        <f t="shared" si="21"/>
        <v>648000</v>
      </c>
      <c r="G44" s="66">
        <f t="shared" si="21"/>
        <v>612000</v>
      </c>
      <c r="H44" s="42"/>
      <c r="I44" s="73">
        <f t="shared" si="18"/>
        <v>34268.520000000011</v>
      </c>
      <c r="J44" s="74">
        <f t="shared" si="19"/>
        <v>17597.520000000011</v>
      </c>
      <c r="K44" s="75">
        <f t="shared" si="20"/>
        <v>8812.8000000000047</v>
      </c>
      <c r="P44" s="42"/>
      <c r="S44" s="42"/>
      <c r="T44" s="42"/>
    </row>
    <row r="45" spans="1:20" x14ac:dyDescent="0.25">
      <c r="A45" s="32">
        <f t="shared" si="8"/>
        <v>730000</v>
      </c>
      <c r="B45" s="33">
        <f t="shared" si="17"/>
        <v>38870</v>
      </c>
      <c r="C45" s="36">
        <f t="shared" si="9"/>
        <v>38870</v>
      </c>
      <c r="D45" s="42"/>
      <c r="E45" s="64">
        <f t="shared" si="21"/>
        <v>693500</v>
      </c>
      <c r="F45" s="65">
        <f t="shared" si="21"/>
        <v>657000</v>
      </c>
      <c r="G45" s="66">
        <f t="shared" si="21"/>
        <v>620500</v>
      </c>
      <c r="H45" s="42"/>
      <c r="I45" s="73">
        <f t="shared" si="18"/>
        <v>34744.48000000001</v>
      </c>
      <c r="J45" s="74">
        <f t="shared" si="19"/>
        <v>17844.48000000001</v>
      </c>
      <c r="K45" s="75">
        <f t="shared" si="20"/>
        <v>8935.2000000000044</v>
      </c>
      <c r="P45" s="42"/>
      <c r="S45" s="42"/>
      <c r="T45" s="42"/>
    </row>
    <row r="46" spans="1:20" x14ac:dyDescent="0.25">
      <c r="A46" s="32">
        <f>A47-10000</f>
        <v>740000</v>
      </c>
      <c r="B46" s="33">
        <f t="shared" si="17"/>
        <v>39470</v>
      </c>
      <c r="C46" s="36">
        <f>C47-600</f>
        <v>39470</v>
      </c>
      <c r="D46" s="42"/>
      <c r="E46" s="64">
        <f t="shared" si="21"/>
        <v>703000</v>
      </c>
      <c r="F46" s="65">
        <f t="shared" si="21"/>
        <v>666000</v>
      </c>
      <c r="G46" s="66">
        <f t="shared" si="21"/>
        <v>629000</v>
      </c>
      <c r="H46" s="42"/>
      <c r="I46" s="73">
        <f t="shared" si="18"/>
        <v>35220.44000000001</v>
      </c>
      <c r="J46" s="74">
        <f t="shared" si="19"/>
        <v>18091.44000000001</v>
      </c>
      <c r="K46" s="75">
        <f t="shared" si="20"/>
        <v>9057.600000000004</v>
      </c>
      <c r="P46" s="42"/>
      <c r="S46" s="42"/>
      <c r="T46" s="42"/>
    </row>
    <row r="47" spans="1:20" x14ac:dyDescent="0.25">
      <c r="A47" s="32">
        <v>750000</v>
      </c>
      <c r="B47" s="33">
        <f t="shared" si="17"/>
        <v>40070</v>
      </c>
      <c r="C47" s="36">
        <v>40070</v>
      </c>
      <c r="D47" s="42"/>
      <c r="E47" s="64">
        <f t="shared" si="21"/>
        <v>712500</v>
      </c>
      <c r="F47" s="65">
        <f t="shared" si="21"/>
        <v>675000</v>
      </c>
      <c r="G47" s="66">
        <f t="shared" si="21"/>
        <v>637500</v>
      </c>
      <c r="H47" s="42"/>
      <c r="I47" s="73">
        <f t="shared" si="18"/>
        <v>35696.400000000009</v>
      </c>
      <c r="J47" s="74">
        <f t="shared" si="19"/>
        <v>18338.400000000009</v>
      </c>
      <c r="K47" s="75">
        <f t="shared" si="20"/>
        <v>9180.0000000000036</v>
      </c>
      <c r="P47" s="42"/>
      <c r="S47" s="42"/>
      <c r="T47" s="42"/>
    </row>
    <row r="48" spans="1:20" x14ac:dyDescent="0.25">
      <c r="A48" s="32">
        <f t="shared" ref="A48:A57" si="22">+A47+10000</f>
        <v>760000</v>
      </c>
      <c r="B48" s="33">
        <f t="shared" si="17"/>
        <v>40670</v>
      </c>
      <c r="C48" s="36">
        <v>40670</v>
      </c>
      <c r="D48" s="42"/>
      <c r="E48" s="64">
        <f t="shared" si="21"/>
        <v>722000</v>
      </c>
      <c r="F48" s="65">
        <f t="shared" si="21"/>
        <v>684000</v>
      </c>
      <c r="G48" s="66">
        <f t="shared" si="21"/>
        <v>646000</v>
      </c>
      <c r="H48" s="42"/>
      <c r="I48" s="73">
        <f t="shared" si="18"/>
        <v>36172.360000000008</v>
      </c>
      <c r="J48" s="74">
        <f t="shared" si="19"/>
        <v>18585.360000000008</v>
      </c>
      <c r="K48" s="75">
        <f t="shared" si="20"/>
        <v>9302.4000000000033</v>
      </c>
      <c r="P48" s="42"/>
      <c r="S48" s="42"/>
      <c r="T48" s="42"/>
    </row>
    <row r="49" spans="1:20" x14ac:dyDescent="0.25">
      <c r="A49" s="32">
        <f t="shared" si="22"/>
        <v>770000</v>
      </c>
      <c r="B49" s="33">
        <f t="shared" si="17"/>
        <v>41270</v>
      </c>
      <c r="C49" s="36">
        <v>41270</v>
      </c>
      <c r="D49" s="42"/>
      <c r="E49" s="64">
        <f t="shared" si="21"/>
        <v>731500</v>
      </c>
      <c r="F49" s="65">
        <f t="shared" si="21"/>
        <v>693000</v>
      </c>
      <c r="G49" s="66">
        <f t="shared" si="21"/>
        <v>654500</v>
      </c>
      <c r="H49" s="42"/>
      <c r="I49" s="73">
        <f t="shared" si="18"/>
        <v>36648.320000000007</v>
      </c>
      <c r="J49" s="74">
        <f t="shared" si="19"/>
        <v>18832.320000000007</v>
      </c>
      <c r="K49" s="75">
        <f t="shared" si="20"/>
        <v>9424.8000000000029</v>
      </c>
      <c r="P49" s="42"/>
      <c r="S49" s="42"/>
      <c r="T49" s="42"/>
    </row>
    <row r="50" spans="1:20" x14ac:dyDescent="0.25">
      <c r="A50" s="32">
        <f t="shared" si="22"/>
        <v>780000</v>
      </c>
      <c r="B50" s="33">
        <f t="shared" si="17"/>
        <v>41870</v>
      </c>
      <c r="C50" s="36">
        <f>C49+600</f>
        <v>41870</v>
      </c>
      <c r="D50" s="42"/>
      <c r="E50" s="64">
        <f t="shared" si="21"/>
        <v>741000</v>
      </c>
      <c r="F50" s="65">
        <f t="shared" si="21"/>
        <v>702000</v>
      </c>
      <c r="G50" s="66">
        <f t="shared" si="21"/>
        <v>663000</v>
      </c>
      <c r="H50" s="42"/>
      <c r="I50" s="73">
        <f t="shared" si="18"/>
        <v>37124.280000000006</v>
      </c>
      <c r="J50" s="74">
        <f t="shared" si="19"/>
        <v>19079.280000000006</v>
      </c>
      <c r="K50" s="75">
        <f t="shared" si="20"/>
        <v>9547.2000000000025</v>
      </c>
      <c r="P50" s="42"/>
      <c r="S50" s="42"/>
      <c r="T50" s="42"/>
    </row>
    <row r="51" spans="1:20" x14ac:dyDescent="0.25">
      <c r="A51" s="32">
        <f t="shared" si="22"/>
        <v>790000</v>
      </c>
      <c r="B51" s="33">
        <f t="shared" si="17"/>
        <v>42470</v>
      </c>
      <c r="C51" s="36">
        <f t="shared" ref="C51:C57" si="23">C50+600</f>
        <v>42470</v>
      </c>
      <c r="D51" s="42"/>
      <c r="E51" s="64">
        <f t="shared" si="21"/>
        <v>750500</v>
      </c>
      <c r="F51" s="65">
        <f t="shared" si="21"/>
        <v>711000</v>
      </c>
      <c r="G51" s="66">
        <f t="shared" si="21"/>
        <v>671500</v>
      </c>
      <c r="H51" s="42"/>
      <c r="I51" s="73">
        <f t="shared" si="18"/>
        <v>37600.240000000005</v>
      </c>
      <c r="J51" s="74">
        <f t="shared" si="19"/>
        <v>19326.240000000005</v>
      </c>
      <c r="K51" s="75">
        <f t="shared" si="20"/>
        <v>9669.6000000000022</v>
      </c>
      <c r="P51" s="42"/>
      <c r="S51" s="42"/>
      <c r="T51" s="42"/>
    </row>
    <row r="52" spans="1:20" x14ac:dyDescent="0.25">
      <c r="A52" s="32">
        <f t="shared" si="22"/>
        <v>800000</v>
      </c>
      <c r="B52" s="33">
        <f t="shared" si="17"/>
        <v>43070</v>
      </c>
      <c r="C52" s="36">
        <f t="shared" si="23"/>
        <v>43070</v>
      </c>
      <c r="D52" s="42"/>
      <c r="E52" s="64">
        <f t="shared" si="21"/>
        <v>760000</v>
      </c>
      <c r="F52" s="65">
        <f t="shared" si="21"/>
        <v>720000</v>
      </c>
      <c r="G52" s="66">
        <f t="shared" si="21"/>
        <v>680000</v>
      </c>
      <c r="H52" s="42"/>
      <c r="I52" s="73">
        <f t="shared" si="18"/>
        <v>38076.200000000004</v>
      </c>
      <c r="J52" s="74">
        <f t="shared" si="19"/>
        <v>19573.200000000004</v>
      </c>
      <c r="K52" s="75">
        <f t="shared" si="20"/>
        <v>9792.0000000000018</v>
      </c>
      <c r="P52" s="42"/>
      <c r="S52" s="42"/>
      <c r="T52" s="42"/>
    </row>
    <row r="53" spans="1:20" x14ac:dyDescent="0.25">
      <c r="A53" s="32">
        <f t="shared" si="22"/>
        <v>810000</v>
      </c>
      <c r="B53" s="33">
        <f t="shared" si="17"/>
        <v>43670</v>
      </c>
      <c r="C53" s="36">
        <f t="shared" si="23"/>
        <v>43670</v>
      </c>
      <c r="D53" s="42"/>
      <c r="E53" s="64">
        <f t="shared" si="21"/>
        <v>769500</v>
      </c>
      <c r="F53" s="65">
        <f t="shared" si="21"/>
        <v>729000</v>
      </c>
      <c r="G53" s="66">
        <f t="shared" si="21"/>
        <v>688500</v>
      </c>
      <c r="H53" s="42"/>
      <c r="I53" s="73">
        <f t="shared" si="18"/>
        <v>38552.160000000003</v>
      </c>
      <c r="J53" s="74">
        <f t="shared" si="19"/>
        <v>19820.160000000003</v>
      </c>
      <c r="K53" s="75">
        <f t="shared" si="20"/>
        <v>9914.4000000000015</v>
      </c>
      <c r="P53" s="42"/>
      <c r="S53" s="42"/>
      <c r="T53" s="42"/>
    </row>
    <row r="54" spans="1:20" x14ac:dyDescent="0.25">
      <c r="A54" s="32">
        <f t="shared" si="22"/>
        <v>820000</v>
      </c>
      <c r="B54" s="33">
        <f t="shared" si="17"/>
        <v>44270</v>
      </c>
      <c r="C54" s="36">
        <f t="shared" si="23"/>
        <v>44270</v>
      </c>
      <c r="D54" s="42"/>
      <c r="E54" s="64">
        <f t="shared" si="21"/>
        <v>779000</v>
      </c>
      <c r="F54" s="65">
        <f t="shared" si="21"/>
        <v>738000</v>
      </c>
      <c r="G54" s="66">
        <f t="shared" si="21"/>
        <v>697000</v>
      </c>
      <c r="H54" s="42"/>
      <c r="I54" s="73">
        <f t="shared" si="18"/>
        <v>39028.120000000003</v>
      </c>
      <c r="J54" s="74">
        <f t="shared" si="19"/>
        <v>20067.120000000003</v>
      </c>
      <c r="K54" s="75">
        <f t="shared" si="20"/>
        <v>10036.800000000001</v>
      </c>
      <c r="P54" s="42"/>
      <c r="S54" s="42"/>
      <c r="T54" s="42"/>
    </row>
    <row r="55" spans="1:20" x14ac:dyDescent="0.25">
      <c r="A55" s="32">
        <f t="shared" si="22"/>
        <v>830000</v>
      </c>
      <c r="B55" s="33">
        <f t="shared" si="17"/>
        <v>44870</v>
      </c>
      <c r="C55" s="36">
        <f t="shared" si="23"/>
        <v>44870</v>
      </c>
      <c r="D55" s="42"/>
      <c r="E55" s="64">
        <f t="shared" si="21"/>
        <v>788500</v>
      </c>
      <c r="F55" s="65">
        <f t="shared" si="21"/>
        <v>747000</v>
      </c>
      <c r="G55" s="66">
        <f t="shared" si="21"/>
        <v>705500</v>
      </c>
      <c r="H55" s="42"/>
      <c r="I55" s="73">
        <f t="shared" si="18"/>
        <v>39504.080000000002</v>
      </c>
      <c r="J55" s="74">
        <f t="shared" si="19"/>
        <v>20314.080000000002</v>
      </c>
      <c r="K55" s="75">
        <f t="shared" si="20"/>
        <v>10159.200000000001</v>
      </c>
      <c r="P55" s="42"/>
      <c r="S55" s="42"/>
      <c r="T55" s="42"/>
    </row>
    <row r="56" spans="1:20" x14ac:dyDescent="0.25">
      <c r="A56" s="32">
        <f t="shared" si="22"/>
        <v>840000</v>
      </c>
      <c r="B56" s="33">
        <f t="shared" si="17"/>
        <v>45470</v>
      </c>
      <c r="C56" s="36">
        <f t="shared" si="23"/>
        <v>45470</v>
      </c>
      <c r="D56" s="42"/>
      <c r="E56" s="64">
        <f t="shared" si="21"/>
        <v>798000</v>
      </c>
      <c r="F56" s="65">
        <f t="shared" si="21"/>
        <v>756000</v>
      </c>
      <c r="G56" s="66">
        <f t="shared" si="21"/>
        <v>714000</v>
      </c>
      <c r="H56" s="42"/>
      <c r="I56" s="73">
        <f t="shared" si="18"/>
        <v>39980.04</v>
      </c>
      <c r="J56" s="74">
        <f t="shared" si="19"/>
        <v>20561.04</v>
      </c>
      <c r="K56" s="75">
        <f t="shared" si="20"/>
        <v>10281.6</v>
      </c>
      <c r="P56" s="42"/>
      <c r="S56" s="42"/>
      <c r="T56" s="42"/>
    </row>
    <row r="57" spans="1:20" x14ac:dyDescent="0.25">
      <c r="A57" s="32">
        <f t="shared" si="22"/>
        <v>850000</v>
      </c>
      <c r="B57" s="33">
        <f t="shared" si="17"/>
        <v>46070</v>
      </c>
      <c r="C57" s="36">
        <f t="shared" si="23"/>
        <v>46070</v>
      </c>
      <c r="D57" s="42"/>
      <c r="E57" s="64">
        <f t="shared" si="21"/>
        <v>807500</v>
      </c>
      <c r="F57" s="65">
        <f t="shared" si="21"/>
        <v>765000</v>
      </c>
      <c r="G57" s="66">
        <f t="shared" si="21"/>
        <v>722500</v>
      </c>
      <c r="H57" s="42"/>
      <c r="I57" s="76">
        <v>40456</v>
      </c>
      <c r="J57" s="77">
        <v>20808</v>
      </c>
      <c r="K57" s="78">
        <v>10404</v>
      </c>
      <c r="L57" s="68" t="s">
        <v>43</v>
      </c>
      <c r="M57" s="67">
        <f>(I57-I32)/25</f>
        <v>475.96</v>
      </c>
      <c r="N57" s="67">
        <f>(J57-J32)/25</f>
        <v>246.96</v>
      </c>
      <c r="O57" s="67">
        <f>(K57-K32)/25</f>
        <v>122.4</v>
      </c>
      <c r="P57" s="42"/>
      <c r="S57" s="42"/>
      <c r="T57" s="4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Costs Estimator</vt:lpstr>
      <vt:lpstr>Calcs</vt:lpstr>
      <vt:lpstr>'Purchase Costs Estimator'!Print_Area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Weeks</dc:creator>
  <cp:lastModifiedBy>Ash Weeks Tessellate</cp:lastModifiedBy>
  <cp:lastPrinted>2016-06-07T07:46:52Z</cp:lastPrinted>
  <dcterms:created xsi:type="dcterms:W3CDTF">2016-06-07T04:39:46Z</dcterms:created>
  <dcterms:modified xsi:type="dcterms:W3CDTF">2019-02-11T02:05:16Z</dcterms:modified>
</cp:coreProperties>
</file>